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D96822E2-CFDB-4FFE-9570-B29E3D54C0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Town'!$A$1:$S$178</definedName>
    <definedName name="_xlnm.Print_Area" localSheetId="5">Greenbrier!$A$1:$S$134</definedName>
    <definedName name="_xlnm.Print_Area" localSheetId="3">'Mardi Gras'!$A$1:$S$178</definedName>
    <definedName name="_xlnm.Print_Area" localSheetId="1">Mountaineer!$A$1:$S$85</definedName>
    <definedName name="_xlnm.Print_Area" localSheetId="0">Total!$A$1:$S$41</definedName>
    <definedName name="_xlnm.Print_Area" localSheetId="2">Wheeling!$A$1:$S$130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6" i="8" l="1"/>
  <c r="Q36" i="9"/>
  <c r="I36" i="3"/>
  <c r="H36" i="3"/>
  <c r="G36" i="3"/>
  <c r="D36" i="3"/>
  <c r="C36" i="3"/>
  <c r="B36" i="3"/>
  <c r="A36" i="3"/>
  <c r="N36" i="4"/>
  <c r="M36" i="4"/>
  <c r="L36" i="4"/>
  <c r="J36" i="4"/>
  <c r="E36" i="4"/>
  <c r="O36" i="4" s="1"/>
  <c r="Q36" i="4" s="1"/>
  <c r="N36" i="7"/>
  <c r="M36" i="7"/>
  <c r="L36" i="7"/>
  <c r="J36" i="7"/>
  <c r="E36" i="7"/>
  <c r="O36" i="7" s="1"/>
  <c r="Q36" i="7" s="1"/>
  <c r="N36" i="8"/>
  <c r="M36" i="8"/>
  <c r="L36" i="8"/>
  <c r="J36" i="8"/>
  <c r="E36" i="8"/>
  <c r="O36" i="8" s="1"/>
  <c r="N36" i="1"/>
  <c r="M36" i="1"/>
  <c r="L36" i="1"/>
  <c r="J36" i="1"/>
  <c r="E36" i="1"/>
  <c r="N36" i="9"/>
  <c r="M36" i="9"/>
  <c r="L36" i="9"/>
  <c r="J36" i="9"/>
  <c r="E36" i="9"/>
  <c r="S35" i="8"/>
  <c r="I35" i="3"/>
  <c r="H35" i="3"/>
  <c r="G35" i="3"/>
  <c r="D35" i="3"/>
  <c r="C35" i="3"/>
  <c r="B35" i="3"/>
  <c r="N35" i="4"/>
  <c r="M35" i="4"/>
  <c r="L35" i="4"/>
  <c r="J35" i="4"/>
  <c r="E35" i="4"/>
  <c r="O35" i="4" s="1"/>
  <c r="Q35" i="4" s="1"/>
  <c r="N35" i="7"/>
  <c r="M35" i="7"/>
  <c r="L35" i="7"/>
  <c r="J35" i="7"/>
  <c r="E35" i="7"/>
  <c r="O35" i="7" s="1"/>
  <c r="Q35" i="7" s="1"/>
  <c r="N35" i="8"/>
  <c r="M35" i="8"/>
  <c r="L35" i="8"/>
  <c r="J35" i="8"/>
  <c r="E35" i="8"/>
  <c r="O35" i="8" s="1"/>
  <c r="Q35" i="8" s="1"/>
  <c r="N35" i="1"/>
  <c r="M35" i="1"/>
  <c r="L35" i="1"/>
  <c r="J35" i="1"/>
  <c r="E35" i="1"/>
  <c r="N35" i="9"/>
  <c r="M35" i="9"/>
  <c r="L35" i="9"/>
  <c r="J35" i="9"/>
  <c r="E35" i="9"/>
  <c r="I34" i="3"/>
  <c r="H34" i="3"/>
  <c r="G34" i="3"/>
  <c r="D34" i="3"/>
  <c r="C34" i="3"/>
  <c r="B34" i="3"/>
  <c r="N34" i="4"/>
  <c r="M34" i="4"/>
  <c r="L34" i="4"/>
  <c r="J34" i="4"/>
  <c r="E34" i="4"/>
  <c r="O34" i="4" s="1"/>
  <c r="Q34" i="4" s="1"/>
  <c r="N34" i="7"/>
  <c r="M34" i="7"/>
  <c r="L34" i="7"/>
  <c r="J34" i="7"/>
  <c r="E34" i="7"/>
  <c r="O34" i="7" s="1"/>
  <c r="Q34" i="7" s="1"/>
  <c r="N34" i="8"/>
  <c r="M34" i="8"/>
  <c r="L34" i="8"/>
  <c r="J34" i="8"/>
  <c r="E34" i="8"/>
  <c r="O34" i="8" s="1"/>
  <c r="Q34" i="8" s="1"/>
  <c r="N34" i="1"/>
  <c r="M34" i="1"/>
  <c r="L34" i="1"/>
  <c r="J34" i="1"/>
  <c r="E34" i="1"/>
  <c r="N34" i="9"/>
  <c r="M34" i="9"/>
  <c r="L34" i="9"/>
  <c r="J34" i="9"/>
  <c r="E34" i="9"/>
  <c r="I33" i="3"/>
  <c r="H33" i="3"/>
  <c r="G33" i="3"/>
  <c r="D33" i="3"/>
  <c r="C33" i="3"/>
  <c r="B33" i="3"/>
  <c r="N33" i="4"/>
  <c r="M33" i="4"/>
  <c r="L33" i="4"/>
  <c r="J33" i="4"/>
  <c r="E33" i="4"/>
  <c r="N33" i="7"/>
  <c r="M33" i="7"/>
  <c r="L33" i="7"/>
  <c r="J33" i="7"/>
  <c r="E33" i="7"/>
  <c r="N33" i="8"/>
  <c r="M33" i="8"/>
  <c r="L33" i="8"/>
  <c r="J33" i="8"/>
  <c r="E33" i="8"/>
  <c r="N33" i="1"/>
  <c r="M33" i="1"/>
  <c r="L33" i="1"/>
  <c r="J33" i="1"/>
  <c r="E33" i="1"/>
  <c r="O33" i="1" s="1"/>
  <c r="Q33" i="1" s="1"/>
  <c r="N33" i="9"/>
  <c r="M33" i="9"/>
  <c r="L33" i="9"/>
  <c r="J33" i="9"/>
  <c r="E33" i="9"/>
  <c r="S36" i="8" l="1"/>
  <c r="J36" i="3"/>
  <c r="L36" i="3"/>
  <c r="M36" i="3"/>
  <c r="E36" i="3"/>
  <c r="N36" i="3"/>
  <c r="O36" i="9"/>
  <c r="S36" i="4"/>
  <c r="R36" i="4"/>
  <c r="S36" i="7"/>
  <c r="R36" i="7"/>
  <c r="R36" i="8"/>
  <c r="O36" i="1"/>
  <c r="Q36" i="1" s="1"/>
  <c r="S36" i="1" s="1"/>
  <c r="S36" i="9"/>
  <c r="R36" i="9"/>
  <c r="O35" i="1"/>
  <c r="Q35" i="1" s="1"/>
  <c r="M35" i="3"/>
  <c r="J35" i="3"/>
  <c r="L35" i="3"/>
  <c r="N35" i="3"/>
  <c r="E35" i="3"/>
  <c r="O35" i="9"/>
  <c r="Q35" i="9" s="1"/>
  <c r="Q35" i="3" s="1"/>
  <c r="O35" i="3"/>
  <c r="S35" i="4"/>
  <c r="R35" i="4"/>
  <c r="S35" i="7"/>
  <c r="R35" i="7"/>
  <c r="M34" i="3"/>
  <c r="R35" i="8"/>
  <c r="S35" i="1"/>
  <c r="R35" i="1"/>
  <c r="J34" i="3"/>
  <c r="L34" i="3"/>
  <c r="N34" i="3"/>
  <c r="O34" i="1"/>
  <c r="Q34" i="1" s="1"/>
  <c r="S34" i="1" s="1"/>
  <c r="E34" i="3"/>
  <c r="O34" i="9"/>
  <c r="S34" i="4"/>
  <c r="R34" i="4"/>
  <c r="S34" i="7"/>
  <c r="R34" i="7"/>
  <c r="O33" i="7"/>
  <c r="Q33" i="7" s="1"/>
  <c r="S33" i="7" s="1"/>
  <c r="S34" i="8"/>
  <c r="R34" i="8"/>
  <c r="O33" i="8"/>
  <c r="Q33" i="8" s="1"/>
  <c r="S33" i="8" s="1"/>
  <c r="O33" i="4"/>
  <c r="Q33" i="4" s="1"/>
  <c r="R33" i="4" s="1"/>
  <c r="J33" i="3"/>
  <c r="L33" i="3"/>
  <c r="M33" i="3"/>
  <c r="N33" i="3"/>
  <c r="O33" i="9"/>
  <c r="E33" i="3"/>
  <c r="S33" i="1"/>
  <c r="R33" i="1"/>
  <c r="I32" i="3"/>
  <c r="H32" i="3"/>
  <c r="G32" i="3"/>
  <c r="D32" i="3"/>
  <c r="C32" i="3"/>
  <c r="B32" i="3"/>
  <c r="N32" i="4"/>
  <c r="M32" i="4"/>
  <c r="L32" i="4"/>
  <c r="J32" i="4"/>
  <c r="E32" i="4"/>
  <c r="O32" i="4" s="1"/>
  <c r="Q32" i="4" s="1"/>
  <c r="N32" i="7"/>
  <c r="M32" i="7"/>
  <c r="L32" i="7"/>
  <c r="J32" i="7"/>
  <c r="E32" i="7"/>
  <c r="N32" i="8"/>
  <c r="M32" i="8"/>
  <c r="L32" i="8"/>
  <c r="J32" i="8"/>
  <c r="E32" i="8"/>
  <c r="O32" i="8" s="1"/>
  <c r="Q32" i="8" s="1"/>
  <c r="N32" i="1"/>
  <c r="M32" i="1"/>
  <c r="L32" i="1"/>
  <c r="J32" i="1"/>
  <c r="E32" i="1"/>
  <c r="N32" i="9"/>
  <c r="M32" i="9"/>
  <c r="L32" i="9"/>
  <c r="J32" i="9"/>
  <c r="E32" i="9"/>
  <c r="I31" i="3"/>
  <c r="H31" i="3"/>
  <c r="G31" i="3"/>
  <c r="D31" i="3"/>
  <c r="C31" i="3"/>
  <c r="B31" i="3"/>
  <c r="N31" i="4"/>
  <c r="M31" i="4"/>
  <c r="L31" i="4"/>
  <c r="J31" i="4"/>
  <c r="E31" i="4"/>
  <c r="N31" i="7"/>
  <c r="M31" i="7"/>
  <c r="L31" i="7"/>
  <c r="J31" i="7"/>
  <c r="E31" i="7"/>
  <c r="O31" i="7" s="1"/>
  <c r="Q31" i="7" s="1"/>
  <c r="N31" i="8"/>
  <c r="M31" i="8"/>
  <c r="L31" i="8"/>
  <c r="J31" i="8"/>
  <c r="E31" i="8"/>
  <c r="N31" i="1"/>
  <c r="M31" i="1"/>
  <c r="L31" i="1"/>
  <c r="J31" i="1"/>
  <c r="E31" i="1"/>
  <c r="N31" i="9"/>
  <c r="M31" i="9"/>
  <c r="L31" i="9"/>
  <c r="J31" i="9"/>
  <c r="E31" i="9"/>
  <c r="I30" i="3"/>
  <c r="H30" i="3"/>
  <c r="G30" i="3"/>
  <c r="D30" i="3"/>
  <c r="C30" i="3"/>
  <c r="B30" i="3"/>
  <c r="N30" i="4"/>
  <c r="M30" i="4"/>
  <c r="L30" i="4"/>
  <c r="J30" i="4"/>
  <c r="E30" i="4"/>
  <c r="N30" i="7"/>
  <c r="M30" i="7"/>
  <c r="L30" i="7"/>
  <c r="J30" i="7"/>
  <c r="E30" i="7"/>
  <c r="N30" i="8"/>
  <c r="M30" i="8"/>
  <c r="L30" i="8"/>
  <c r="J30" i="8"/>
  <c r="E30" i="8"/>
  <c r="N30" i="1"/>
  <c r="M30" i="1"/>
  <c r="L30" i="1"/>
  <c r="J30" i="1"/>
  <c r="E30" i="1"/>
  <c r="N30" i="9"/>
  <c r="M30" i="9"/>
  <c r="L30" i="9"/>
  <c r="J30" i="9"/>
  <c r="E30" i="9"/>
  <c r="I29" i="3"/>
  <c r="H29" i="3"/>
  <c r="G29" i="3"/>
  <c r="D29" i="3"/>
  <c r="C29" i="3"/>
  <c r="B29" i="3"/>
  <c r="N29" i="4"/>
  <c r="M29" i="4"/>
  <c r="L29" i="4"/>
  <c r="J29" i="4"/>
  <c r="E29" i="4"/>
  <c r="O29" i="4" s="1"/>
  <c r="Q29" i="4" s="1"/>
  <c r="S29" i="4" s="1"/>
  <c r="N29" i="7"/>
  <c r="M29" i="7"/>
  <c r="L29" i="7"/>
  <c r="J29" i="7"/>
  <c r="E29" i="7"/>
  <c r="O29" i="7" s="1"/>
  <c r="Q29" i="7" s="1"/>
  <c r="N29" i="8"/>
  <c r="M29" i="8"/>
  <c r="L29" i="8"/>
  <c r="J29" i="8"/>
  <c r="E29" i="8"/>
  <c r="N29" i="1"/>
  <c r="M29" i="1"/>
  <c r="L29" i="1"/>
  <c r="J29" i="1"/>
  <c r="E29" i="1"/>
  <c r="N29" i="9"/>
  <c r="M29" i="9"/>
  <c r="L29" i="9"/>
  <c r="J29" i="9"/>
  <c r="E29" i="9"/>
  <c r="O29" i="9" s="1"/>
  <c r="Q29" i="9" s="1"/>
  <c r="I28" i="3"/>
  <c r="H28" i="3"/>
  <c r="G28" i="3"/>
  <c r="D28" i="3"/>
  <c r="C28" i="3"/>
  <c r="B28" i="3"/>
  <c r="N28" i="4"/>
  <c r="M28" i="4"/>
  <c r="L28" i="4"/>
  <c r="J28" i="4"/>
  <c r="E28" i="4"/>
  <c r="N28" i="7"/>
  <c r="M28" i="7"/>
  <c r="L28" i="7"/>
  <c r="J28" i="7"/>
  <c r="E28" i="7"/>
  <c r="N28" i="8"/>
  <c r="M28" i="8"/>
  <c r="L28" i="8"/>
  <c r="J28" i="8"/>
  <c r="E28" i="8"/>
  <c r="N28" i="1"/>
  <c r="M28" i="1"/>
  <c r="L28" i="1"/>
  <c r="J28" i="1"/>
  <c r="E28" i="1"/>
  <c r="N28" i="9"/>
  <c r="M28" i="9"/>
  <c r="L28" i="9"/>
  <c r="J28" i="9"/>
  <c r="E28" i="9"/>
  <c r="I27" i="3"/>
  <c r="H27" i="3"/>
  <c r="G27" i="3"/>
  <c r="D27" i="3"/>
  <c r="C27" i="3"/>
  <c r="B27" i="3"/>
  <c r="N27" i="4"/>
  <c r="M27" i="4"/>
  <c r="L27" i="4"/>
  <c r="J27" i="4"/>
  <c r="E27" i="4"/>
  <c r="N27" i="7"/>
  <c r="M27" i="7"/>
  <c r="L27" i="7"/>
  <c r="J27" i="7"/>
  <c r="E27" i="7"/>
  <c r="N27" i="8"/>
  <c r="M27" i="8"/>
  <c r="L27" i="8"/>
  <c r="J27" i="8"/>
  <c r="E27" i="8"/>
  <c r="N27" i="1"/>
  <c r="M27" i="1"/>
  <c r="L27" i="1"/>
  <c r="J27" i="1"/>
  <c r="E27" i="1"/>
  <c r="N27" i="9"/>
  <c r="M27" i="9"/>
  <c r="L27" i="9"/>
  <c r="J27" i="9"/>
  <c r="E27" i="9"/>
  <c r="I26" i="3"/>
  <c r="H26" i="3"/>
  <c r="G26" i="3"/>
  <c r="D26" i="3"/>
  <c r="C26" i="3"/>
  <c r="B26" i="3"/>
  <c r="N26" i="4"/>
  <c r="M26" i="4"/>
  <c r="L26" i="4"/>
  <c r="J26" i="4"/>
  <c r="E26" i="4"/>
  <c r="N26" i="7"/>
  <c r="M26" i="7"/>
  <c r="L26" i="7"/>
  <c r="J26" i="7"/>
  <c r="E26" i="7"/>
  <c r="N26" i="8"/>
  <c r="M26" i="8"/>
  <c r="L26" i="8"/>
  <c r="J26" i="8"/>
  <c r="E26" i="8"/>
  <c r="N26" i="1"/>
  <c r="M26" i="1"/>
  <c r="L26" i="1"/>
  <c r="J26" i="1"/>
  <c r="E26" i="1"/>
  <c r="N26" i="9"/>
  <c r="M26" i="9"/>
  <c r="L26" i="9"/>
  <c r="J26" i="9"/>
  <c r="E26" i="9"/>
  <c r="I25" i="3"/>
  <c r="H25" i="3"/>
  <c r="G25" i="3"/>
  <c r="D25" i="3"/>
  <c r="C25" i="3"/>
  <c r="B25" i="3"/>
  <c r="N25" i="4"/>
  <c r="M25" i="4"/>
  <c r="L25" i="4"/>
  <c r="J25" i="4"/>
  <c r="E25" i="4"/>
  <c r="N25" i="7"/>
  <c r="M25" i="7"/>
  <c r="L25" i="7"/>
  <c r="J25" i="7"/>
  <c r="E25" i="7"/>
  <c r="N25" i="8"/>
  <c r="M25" i="8"/>
  <c r="L25" i="8"/>
  <c r="J25" i="8"/>
  <c r="E25" i="8"/>
  <c r="N25" i="1"/>
  <c r="M25" i="1"/>
  <c r="L25" i="1"/>
  <c r="J25" i="1"/>
  <c r="E25" i="1"/>
  <c r="N25" i="9"/>
  <c r="M25" i="9"/>
  <c r="L25" i="9"/>
  <c r="J25" i="9"/>
  <c r="E25" i="9"/>
  <c r="I24" i="3"/>
  <c r="H24" i="3"/>
  <c r="G24" i="3"/>
  <c r="D24" i="3"/>
  <c r="C24" i="3"/>
  <c r="B24" i="3"/>
  <c r="N24" i="4"/>
  <c r="M24" i="4"/>
  <c r="L24" i="4"/>
  <c r="J24" i="4"/>
  <c r="E24" i="4"/>
  <c r="N24" i="7"/>
  <c r="M24" i="7"/>
  <c r="L24" i="7"/>
  <c r="J24" i="7"/>
  <c r="E24" i="7"/>
  <c r="N24" i="8"/>
  <c r="M24" i="8"/>
  <c r="L24" i="8"/>
  <c r="J24" i="8"/>
  <c r="E24" i="8"/>
  <c r="N24" i="1"/>
  <c r="M24" i="1"/>
  <c r="L24" i="1"/>
  <c r="J24" i="1"/>
  <c r="E24" i="1"/>
  <c r="N24" i="9"/>
  <c r="M24" i="9"/>
  <c r="L24" i="9"/>
  <c r="J24" i="9"/>
  <c r="E24" i="9"/>
  <c r="I23" i="3"/>
  <c r="H23" i="3"/>
  <c r="G23" i="3"/>
  <c r="D23" i="3"/>
  <c r="C23" i="3"/>
  <c r="B23" i="3"/>
  <c r="N23" i="4"/>
  <c r="M23" i="4"/>
  <c r="L23" i="4"/>
  <c r="J23" i="4"/>
  <c r="E23" i="4"/>
  <c r="N23" i="7"/>
  <c r="M23" i="7"/>
  <c r="L23" i="7"/>
  <c r="J23" i="7"/>
  <c r="E23" i="7"/>
  <c r="N23" i="8"/>
  <c r="M23" i="8"/>
  <c r="L23" i="8"/>
  <c r="J23" i="8"/>
  <c r="E23" i="8"/>
  <c r="N23" i="1"/>
  <c r="M23" i="1"/>
  <c r="L23" i="1"/>
  <c r="J23" i="1"/>
  <c r="E23" i="1"/>
  <c r="N23" i="9"/>
  <c r="M23" i="9"/>
  <c r="L23" i="9"/>
  <c r="J23" i="9"/>
  <c r="E23" i="9"/>
  <c r="I22" i="3"/>
  <c r="H22" i="3"/>
  <c r="G22" i="3"/>
  <c r="D22" i="3"/>
  <c r="C22" i="3"/>
  <c r="B22" i="3"/>
  <c r="N22" i="4"/>
  <c r="M22" i="4"/>
  <c r="L22" i="4"/>
  <c r="J22" i="4"/>
  <c r="E22" i="4"/>
  <c r="N22" i="7"/>
  <c r="M22" i="7"/>
  <c r="L22" i="7"/>
  <c r="J22" i="7"/>
  <c r="E22" i="7"/>
  <c r="N22" i="8"/>
  <c r="M22" i="8"/>
  <c r="L22" i="8"/>
  <c r="J22" i="8"/>
  <c r="E22" i="8"/>
  <c r="N22" i="1"/>
  <c r="M22" i="1"/>
  <c r="L22" i="1"/>
  <c r="J22" i="1"/>
  <c r="E22" i="1"/>
  <c r="N22" i="9"/>
  <c r="M22" i="9"/>
  <c r="L22" i="9"/>
  <c r="J22" i="9"/>
  <c r="E22" i="9"/>
  <c r="I21" i="3"/>
  <c r="H21" i="3"/>
  <c r="G21" i="3"/>
  <c r="D21" i="3"/>
  <c r="C21" i="3"/>
  <c r="B21" i="3"/>
  <c r="N21" i="4"/>
  <c r="M21" i="4"/>
  <c r="L21" i="4"/>
  <c r="J21" i="4"/>
  <c r="E21" i="4"/>
  <c r="N21" i="7"/>
  <c r="M21" i="7"/>
  <c r="L21" i="7"/>
  <c r="J21" i="7"/>
  <c r="E21" i="7"/>
  <c r="N21" i="8"/>
  <c r="M21" i="8"/>
  <c r="L21" i="8"/>
  <c r="J21" i="8"/>
  <c r="E21" i="8"/>
  <c r="N21" i="1"/>
  <c r="M21" i="1"/>
  <c r="L21" i="1"/>
  <c r="J21" i="1"/>
  <c r="E21" i="1"/>
  <c r="N21" i="9"/>
  <c r="M21" i="9"/>
  <c r="L21" i="9"/>
  <c r="J21" i="9"/>
  <c r="E21" i="9"/>
  <c r="I20" i="3"/>
  <c r="H20" i="3"/>
  <c r="G20" i="3"/>
  <c r="D20" i="3"/>
  <c r="C20" i="3"/>
  <c r="B20" i="3"/>
  <c r="N20" i="4"/>
  <c r="M20" i="4"/>
  <c r="L20" i="4"/>
  <c r="J20" i="4"/>
  <c r="E20" i="4"/>
  <c r="N20" i="7"/>
  <c r="M20" i="7"/>
  <c r="L20" i="7"/>
  <c r="J20" i="7"/>
  <c r="E20" i="7"/>
  <c r="N20" i="8"/>
  <c r="M20" i="8"/>
  <c r="L20" i="8"/>
  <c r="J20" i="8"/>
  <c r="E20" i="8"/>
  <c r="N20" i="1"/>
  <c r="M20" i="1"/>
  <c r="L20" i="1"/>
  <c r="J20" i="1"/>
  <c r="E20" i="1"/>
  <c r="N20" i="9"/>
  <c r="M20" i="9"/>
  <c r="L20" i="9"/>
  <c r="J20" i="9"/>
  <c r="E20" i="9"/>
  <c r="I19" i="3"/>
  <c r="H19" i="3"/>
  <c r="G19" i="3"/>
  <c r="D19" i="3"/>
  <c r="C19" i="3"/>
  <c r="B19" i="3"/>
  <c r="N19" i="4"/>
  <c r="M19" i="4"/>
  <c r="L19" i="4"/>
  <c r="J19" i="4"/>
  <c r="E19" i="4"/>
  <c r="N19" i="7"/>
  <c r="M19" i="7"/>
  <c r="L19" i="7"/>
  <c r="J19" i="7"/>
  <c r="E19" i="7"/>
  <c r="N19" i="8"/>
  <c r="M19" i="8"/>
  <c r="L19" i="8"/>
  <c r="J19" i="8"/>
  <c r="E19" i="8"/>
  <c r="N19" i="1"/>
  <c r="M19" i="1"/>
  <c r="L19" i="1"/>
  <c r="J19" i="1"/>
  <c r="E19" i="1"/>
  <c r="N19" i="9"/>
  <c r="M19" i="9"/>
  <c r="L19" i="9"/>
  <c r="J19" i="9"/>
  <c r="E19" i="9"/>
  <c r="I18" i="3"/>
  <c r="H18" i="3"/>
  <c r="G18" i="3"/>
  <c r="D18" i="3"/>
  <c r="C18" i="3"/>
  <c r="B18" i="3"/>
  <c r="N18" i="4"/>
  <c r="M18" i="4"/>
  <c r="L18" i="4"/>
  <c r="J18" i="4"/>
  <c r="E18" i="4"/>
  <c r="N18" i="7"/>
  <c r="M18" i="7"/>
  <c r="L18" i="7"/>
  <c r="J18" i="7"/>
  <c r="E18" i="7"/>
  <c r="N18" i="8"/>
  <c r="M18" i="8"/>
  <c r="L18" i="8"/>
  <c r="J18" i="8"/>
  <c r="E18" i="8"/>
  <c r="N18" i="1"/>
  <c r="M18" i="1"/>
  <c r="L18" i="1"/>
  <c r="J18" i="1"/>
  <c r="E18" i="1"/>
  <c r="N18" i="9"/>
  <c r="M18" i="9"/>
  <c r="L18" i="9"/>
  <c r="J18" i="9"/>
  <c r="E18" i="9"/>
  <c r="I17" i="3"/>
  <c r="H17" i="3"/>
  <c r="G17" i="3"/>
  <c r="D17" i="3"/>
  <c r="C17" i="3"/>
  <c r="B17" i="3"/>
  <c r="N17" i="4"/>
  <c r="M17" i="4"/>
  <c r="L17" i="4"/>
  <c r="J17" i="4"/>
  <c r="E17" i="4"/>
  <c r="N17" i="7"/>
  <c r="M17" i="7"/>
  <c r="L17" i="7"/>
  <c r="J17" i="7"/>
  <c r="E17" i="7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S36" i="3" l="1"/>
  <c r="O36" i="3"/>
  <c r="Q36" i="3"/>
  <c r="O26" i="7"/>
  <c r="Q26" i="7" s="1"/>
  <c r="S26" i="7" s="1"/>
  <c r="R36" i="1"/>
  <c r="R36" i="3" s="1"/>
  <c r="R35" i="9"/>
  <c r="R35" i="3" s="1"/>
  <c r="S35" i="9"/>
  <c r="S35" i="3" s="1"/>
  <c r="S33" i="4"/>
  <c r="O29" i="8"/>
  <c r="Q29" i="8" s="1"/>
  <c r="S29" i="8" s="1"/>
  <c r="R34" i="1"/>
  <c r="O34" i="3"/>
  <c r="Q34" i="9"/>
  <c r="R33" i="7"/>
  <c r="R33" i="8"/>
  <c r="O33" i="3"/>
  <c r="O29" i="1"/>
  <c r="Q29" i="1" s="1"/>
  <c r="S29" i="1" s="1"/>
  <c r="Q33" i="9"/>
  <c r="R33" i="9" s="1"/>
  <c r="O32" i="9"/>
  <c r="Q32" i="9" s="1"/>
  <c r="S32" i="9" s="1"/>
  <c r="O27" i="7"/>
  <c r="Q27" i="7" s="1"/>
  <c r="S27" i="7" s="1"/>
  <c r="O32" i="7"/>
  <c r="Q32" i="7" s="1"/>
  <c r="R32" i="7" s="1"/>
  <c r="M32" i="3"/>
  <c r="J32" i="3"/>
  <c r="L32" i="3"/>
  <c r="N32" i="3"/>
  <c r="O32" i="1"/>
  <c r="E32" i="3"/>
  <c r="S32" i="4"/>
  <c r="R32" i="4"/>
  <c r="S32" i="7"/>
  <c r="O30" i="7"/>
  <c r="Q30" i="7" s="1"/>
  <c r="S30" i="7" s="1"/>
  <c r="S32" i="8"/>
  <c r="R32" i="8"/>
  <c r="O30" i="8"/>
  <c r="Q30" i="8" s="1"/>
  <c r="S30" i="8" s="1"/>
  <c r="O30" i="9"/>
  <c r="Q30" i="9" s="1"/>
  <c r="S30" i="9" s="1"/>
  <c r="O31" i="8"/>
  <c r="Q31" i="8" s="1"/>
  <c r="S31" i="8" s="1"/>
  <c r="E31" i="3"/>
  <c r="J31" i="3"/>
  <c r="L31" i="3"/>
  <c r="M31" i="3"/>
  <c r="N31" i="3"/>
  <c r="O31" i="4"/>
  <c r="Q31" i="4" s="1"/>
  <c r="S31" i="4" s="1"/>
  <c r="S31" i="7"/>
  <c r="R31" i="7"/>
  <c r="O31" i="1"/>
  <c r="Q31" i="1" s="1"/>
  <c r="S31" i="1" s="1"/>
  <c r="O31" i="9"/>
  <c r="O30" i="4"/>
  <c r="Q30" i="4" s="1"/>
  <c r="S30" i="4" s="1"/>
  <c r="J30" i="3"/>
  <c r="N30" i="3"/>
  <c r="E30" i="3"/>
  <c r="M30" i="3"/>
  <c r="L30" i="3"/>
  <c r="O30" i="1"/>
  <c r="M28" i="3"/>
  <c r="J29" i="3"/>
  <c r="M29" i="3"/>
  <c r="L29" i="3"/>
  <c r="N29" i="3"/>
  <c r="E29" i="3"/>
  <c r="R29" i="4"/>
  <c r="O27" i="4"/>
  <c r="Q27" i="4" s="1"/>
  <c r="S27" i="4" s="1"/>
  <c r="S29" i="7"/>
  <c r="R29" i="7"/>
  <c r="O28" i="7"/>
  <c r="Q28" i="7" s="1"/>
  <c r="R28" i="7" s="1"/>
  <c r="S29" i="9"/>
  <c r="R29" i="9"/>
  <c r="O28" i="9"/>
  <c r="Q28" i="9" s="1"/>
  <c r="R28" i="9" s="1"/>
  <c r="J28" i="3"/>
  <c r="O28" i="1"/>
  <c r="O28" i="8"/>
  <c r="Q28" i="8" s="1"/>
  <c r="S28" i="8" s="1"/>
  <c r="N28" i="3"/>
  <c r="L28" i="3"/>
  <c r="O28" i="4"/>
  <c r="Q28" i="4" s="1"/>
  <c r="R28" i="4" s="1"/>
  <c r="E28" i="3"/>
  <c r="O26" i="8"/>
  <c r="Q26" i="8" s="1"/>
  <c r="S26" i="8" s="1"/>
  <c r="O26" i="1"/>
  <c r="Q26" i="1" s="1"/>
  <c r="S26" i="1" s="1"/>
  <c r="E27" i="3"/>
  <c r="J27" i="3"/>
  <c r="L27" i="3"/>
  <c r="M27" i="3"/>
  <c r="N27" i="3"/>
  <c r="O27" i="1"/>
  <c r="Q27" i="1" s="1"/>
  <c r="S27" i="1" s="1"/>
  <c r="O25" i="7"/>
  <c r="Q25" i="7" s="1"/>
  <c r="S25" i="7" s="1"/>
  <c r="O27" i="8"/>
  <c r="O25" i="1"/>
  <c r="Q25" i="1" s="1"/>
  <c r="R25" i="1" s="1"/>
  <c r="O27" i="9"/>
  <c r="O26" i="4"/>
  <c r="Q26" i="4" s="1"/>
  <c r="S26" i="4" s="1"/>
  <c r="J26" i="3"/>
  <c r="E26" i="3"/>
  <c r="L26" i="3"/>
  <c r="M26" i="3"/>
  <c r="N26" i="3"/>
  <c r="O25" i="4"/>
  <c r="Q25" i="4" s="1"/>
  <c r="S25" i="4" s="1"/>
  <c r="O18" i="7"/>
  <c r="Q18" i="7" s="1"/>
  <c r="R18" i="7" s="1"/>
  <c r="O24" i="7"/>
  <c r="Q24" i="7" s="1"/>
  <c r="R24" i="7" s="1"/>
  <c r="O26" i="9"/>
  <c r="Q26" i="9" s="1"/>
  <c r="J25" i="3"/>
  <c r="L25" i="3"/>
  <c r="M25" i="3"/>
  <c r="N25" i="3"/>
  <c r="E25" i="3"/>
  <c r="O25" i="9"/>
  <c r="Q25" i="9" s="1"/>
  <c r="S25" i="9" s="1"/>
  <c r="O16" i="7"/>
  <c r="Q16" i="7" s="1"/>
  <c r="S16" i="7" s="1"/>
  <c r="O23" i="7"/>
  <c r="Q23" i="7" s="1"/>
  <c r="S23" i="7" s="1"/>
  <c r="O25" i="8"/>
  <c r="Q25" i="8" s="1"/>
  <c r="S25" i="8" s="1"/>
  <c r="N24" i="3"/>
  <c r="J24" i="3"/>
  <c r="O24" i="8"/>
  <c r="Q24" i="8" s="1"/>
  <c r="S24" i="8" s="1"/>
  <c r="E24" i="3"/>
  <c r="L24" i="3"/>
  <c r="M24" i="3"/>
  <c r="O24" i="1"/>
  <c r="Q24" i="1" s="1"/>
  <c r="R24" i="1" s="1"/>
  <c r="O24" i="4"/>
  <c r="Q24" i="4" s="1"/>
  <c r="S24" i="4" s="1"/>
  <c r="O22" i="7"/>
  <c r="Q22" i="7" s="1"/>
  <c r="R22" i="7" s="1"/>
  <c r="O24" i="9"/>
  <c r="J23" i="3"/>
  <c r="L23" i="3"/>
  <c r="M23" i="3"/>
  <c r="N23" i="3"/>
  <c r="O23" i="1"/>
  <c r="E23" i="3"/>
  <c r="O23" i="9"/>
  <c r="O23" i="4"/>
  <c r="Q23" i="4" s="1"/>
  <c r="S23" i="4" s="1"/>
  <c r="O20" i="7"/>
  <c r="Q20" i="7" s="1"/>
  <c r="S20" i="7" s="1"/>
  <c r="O21" i="7"/>
  <c r="Q21" i="7" s="1"/>
  <c r="S21" i="7" s="1"/>
  <c r="O23" i="8"/>
  <c r="M22" i="3"/>
  <c r="N22" i="3"/>
  <c r="J22" i="3"/>
  <c r="E22" i="3"/>
  <c r="L22" i="3"/>
  <c r="O22" i="1"/>
  <c r="Q22" i="1" s="1"/>
  <c r="S22" i="1" s="1"/>
  <c r="O22" i="4"/>
  <c r="O15" i="7"/>
  <c r="Q15" i="7" s="1"/>
  <c r="S15" i="7" s="1"/>
  <c r="O22" i="8"/>
  <c r="O20" i="8"/>
  <c r="Q20" i="8" s="1"/>
  <c r="R20" i="8" s="1"/>
  <c r="O22" i="9"/>
  <c r="O21" i="4"/>
  <c r="Q21" i="4" s="1"/>
  <c r="S21" i="4" s="1"/>
  <c r="O21" i="8"/>
  <c r="Q21" i="8" s="1"/>
  <c r="S21" i="8" s="1"/>
  <c r="J21" i="3"/>
  <c r="E21" i="3"/>
  <c r="M21" i="3"/>
  <c r="L21" i="3"/>
  <c r="N21" i="3"/>
  <c r="O17" i="7"/>
  <c r="Q17" i="7" s="1"/>
  <c r="R17" i="7" s="1"/>
  <c r="O19" i="7"/>
  <c r="Q19" i="7" s="1"/>
  <c r="S19" i="7" s="1"/>
  <c r="O21" i="1"/>
  <c r="Q21" i="1" s="1"/>
  <c r="R21" i="1" s="1"/>
  <c r="O21" i="9"/>
  <c r="J20" i="3"/>
  <c r="M20" i="3"/>
  <c r="L20" i="3"/>
  <c r="E20" i="3"/>
  <c r="N20" i="3"/>
  <c r="O20" i="9"/>
  <c r="Q20" i="9" s="1"/>
  <c r="S20" i="9" s="1"/>
  <c r="O20" i="4"/>
  <c r="Q20" i="4" s="1"/>
  <c r="S20" i="4" s="1"/>
  <c r="O20" i="1"/>
  <c r="Q20" i="1" s="1"/>
  <c r="S20" i="1" s="1"/>
  <c r="O19" i="8"/>
  <c r="Q19" i="8" s="1"/>
  <c r="S19" i="8" s="1"/>
  <c r="J19" i="3"/>
  <c r="M19" i="3"/>
  <c r="L19" i="3"/>
  <c r="E19" i="3"/>
  <c r="N19" i="3"/>
  <c r="O19" i="4"/>
  <c r="O19" i="1"/>
  <c r="Q19" i="1" s="1"/>
  <c r="S19" i="1" s="1"/>
  <c r="O19" i="9"/>
  <c r="J18" i="3"/>
  <c r="L18" i="3"/>
  <c r="M18" i="3"/>
  <c r="E18" i="3"/>
  <c r="N18" i="3"/>
  <c r="O18" i="4"/>
  <c r="Q18" i="4" s="1"/>
  <c r="S18" i="4" s="1"/>
  <c r="O18" i="8"/>
  <c r="O18" i="1"/>
  <c r="Q18" i="1" s="1"/>
  <c r="S18" i="1" s="1"/>
  <c r="O18" i="9"/>
  <c r="O17" i="4"/>
  <c r="Q17" i="4" s="1"/>
  <c r="R17" i="4" s="1"/>
  <c r="J17" i="3"/>
  <c r="O17" i="8"/>
  <c r="Q17" i="8" s="1"/>
  <c r="S17" i="8" s="1"/>
  <c r="L17" i="3"/>
  <c r="N17" i="3"/>
  <c r="O17" i="1"/>
  <c r="Q17" i="1" s="1"/>
  <c r="S17" i="1" s="1"/>
  <c r="M17" i="3"/>
  <c r="O17" i="9"/>
  <c r="Q17" i="9" s="1"/>
  <c r="E17" i="3"/>
  <c r="J16" i="3"/>
  <c r="O16" i="8"/>
  <c r="E16" i="3"/>
  <c r="L16" i="3"/>
  <c r="M16" i="3"/>
  <c r="N16" i="3"/>
  <c r="O16" i="4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O15" i="1"/>
  <c r="Q15" i="1" s="1"/>
  <c r="R15" i="1" s="1"/>
  <c r="O15" i="9"/>
  <c r="Q15" i="9" s="1"/>
  <c r="S15" i="9" s="1"/>
  <c r="R26" i="7" l="1"/>
  <c r="S33" i="9"/>
  <c r="S33" i="3" s="1"/>
  <c r="R29" i="8"/>
  <c r="R29" i="3" s="1"/>
  <c r="O29" i="3"/>
  <c r="Q29" i="3"/>
  <c r="R29" i="1"/>
  <c r="R31" i="1"/>
  <c r="Q33" i="3"/>
  <c r="R32" i="9"/>
  <c r="Q34" i="3"/>
  <c r="S34" i="9"/>
  <c r="S34" i="3" s="1"/>
  <c r="R34" i="9"/>
  <c r="R34" i="3" s="1"/>
  <c r="R33" i="3"/>
  <c r="R30" i="9"/>
  <c r="R30" i="4"/>
  <c r="R31" i="4"/>
  <c r="R27" i="7"/>
  <c r="O32" i="3"/>
  <c r="R30" i="7"/>
  <c r="Q32" i="1"/>
  <c r="R30" i="8"/>
  <c r="R31" i="8"/>
  <c r="Q31" i="9"/>
  <c r="O31" i="3"/>
  <c r="O30" i="3"/>
  <c r="Q30" i="1"/>
  <c r="S28" i="7"/>
  <c r="S25" i="1"/>
  <c r="S25" i="3" s="1"/>
  <c r="S28" i="9"/>
  <c r="S29" i="3"/>
  <c r="R27" i="4"/>
  <c r="S24" i="7"/>
  <c r="R25" i="7"/>
  <c r="R26" i="1"/>
  <c r="Q28" i="1"/>
  <c r="S28" i="1" s="1"/>
  <c r="R28" i="8"/>
  <c r="S28" i="4"/>
  <c r="O28" i="3"/>
  <c r="R23" i="7"/>
  <c r="R26" i="8"/>
  <c r="Q27" i="8"/>
  <c r="S27" i="8" s="1"/>
  <c r="R27" i="1"/>
  <c r="Q27" i="9"/>
  <c r="O27" i="3"/>
  <c r="S18" i="7"/>
  <c r="R26" i="4"/>
  <c r="O26" i="3"/>
  <c r="R25" i="4"/>
  <c r="R23" i="4"/>
  <c r="S22" i="7"/>
  <c r="R25" i="8"/>
  <c r="O25" i="3"/>
  <c r="Q25" i="3"/>
  <c r="R25" i="9"/>
  <c r="R16" i="7"/>
  <c r="R24" i="8"/>
  <c r="R24" i="4"/>
  <c r="S24" i="1"/>
  <c r="Q24" i="9"/>
  <c r="O24" i="3"/>
  <c r="Q23" i="1"/>
  <c r="R23" i="1" s="1"/>
  <c r="Q23" i="8"/>
  <c r="R23" i="8" s="1"/>
  <c r="Q23" i="9"/>
  <c r="O23" i="3"/>
  <c r="R15" i="7"/>
  <c r="R20" i="7"/>
  <c r="R21" i="7"/>
  <c r="Q22" i="8"/>
  <c r="R22" i="8" s="1"/>
  <c r="Q22" i="4"/>
  <c r="S22" i="4" s="1"/>
  <c r="R22" i="1"/>
  <c r="Q22" i="9"/>
  <c r="R22" i="9" s="1"/>
  <c r="O22" i="3"/>
  <c r="R21" i="4"/>
  <c r="S17" i="7"/>
  <c r="R19" i="7"/>
  <c r="S20" i="8"/>
  <c r="S20" i="3" s="1"/>
  <c r="R21" i="8"/>
  <c r="S21" i="1"/>
  <c r="Q21" i="9"/>
  <c r="R21" i="9" s="1"/>
  <c r="O21" i="3"/>
  <c r="R20" i="9"/>
  <c r="R20" i="4"/>
  <c r="O20" i="3"/>
  <c r="Q20" i="3"/>
  <c r="Q19" i="4"/>
  <c r="S19" i="4" s="1"/>
  <c r="R20" i="1"/>
  <c r="R19" i="8"/>
  <c r="Q19" i="9"/>
  <c r="O19" i="3"/>
  <c r="Q18" i="8"/>
  <c r="S18" i="8" s="1"/>
  <c r="R19" i="1"/>
  <c r="R18" i="1"/>
  <c r="Q18" i="9"/>
  <c r="O18" i="3"/>
  <c r="R18" i="4"/>
  <c r="R17" i="8"/>
  <c r="R15" i="8"/>
  <c r="R17" i="1"/>
  <c r="S17" i="4"/>
  <c r="Q17" i="3"/>
  <c r="R17" i="9"/>
  <c r="S17" i="9"/>
  <c r="O17" i="3"/>
  <c r="Q16" i="4"/>
  <c r="R16" i="4" s="1"/>
  <c r="Q16" i="8"/>
  <c r="S16" i="8" s="1"/>
  <c r="R16" i="8"/>
  <c r="S16" i="1"/>
  <c r="R16" i="9"/>
  <c r="O16" i="3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N14" i="1"/>
  <c r="M14" i="1"/>
  <c r="L14" i="1"/>
  <c r="J14" i="1"/>
  <c r="E14" i="1"/>
  <c r="O14" i="1" s="1"/>
  <c r="Q14" i="1" s="1"/>
  <c r="N14" i="9"/>
  <c r="M14" i="9"/>
  <c r="L14" i="9"/>
  <c r="J14" i="9"/>
  <c r="E14" i="9"/>
  <c r="R32" i="1" l="1"/>
  <c r="R32" i="3" s="1"/>
  <c r="Q32" i="3"/>
  <c r="S32" i="1"/>
  <c r="S32" i="3" s="1"/>
  <c r="Q31" i="3"/>
  <c r="R31" i="9"/>
  <c r="R31" i="3" s="1"/>
  <c r="S31" i="9"/>
  <c r="S31" i="3" s="1"/>
  <c r="Q28" i="3"/>
  <c r="R28" i="1"/>
  <c r="R28" i="3" s="1"/>
  <c r="Q30" i="3"/>
  <c r="S30" i="1"/>
  <c r="S30" i="3" s="1"/>
  <c r="R30" i="1"/>
  <c r="R30" i="3" s="1"/>
  <c r="S28" i="3"/>
  <c r="R27" i="8"/>
  <c r="Q27" i="3"/>
  <c r="R27" i="9"/>
  <c r="S27" i="9"/>
  <c r="S27" i="3" s="1"/>
  <c r="S26" i="9"/>
  <c r="S26" i="3" s="1"/>
  <c r="Q26" i="3"/>
  <c r="R26" i="9"/>
  <c r="R26" i="3" s="1"/>
  <c r="R25" i="3"/>
  <c r="O14" i="8"/>
  <c r="Q14" i="8" s="1"/>
  <c r="R14" i="8" s="1"/>
  <c r="S23" i="1"/>
  <c r="S24" i="9"/>
  <c r="S24" i="3" s="1"/>
  <c r="Q24" i="3"/>
  <c r="R24" i="9"/>
  <c r="R24" i="3" s="1"/>
  <c r="S23" i="8"/>
  <c r="Q23" i="3"/>
  <c r="R23" i="9"/>
  <c r="R23" i="3" s="1"/>
  <c r="S23" i="9"/>
  <c r="S22" i="8"/>
  <c r="R22" i="4"/>
  <c r="R22" i="3" s="1"/>
  <c r="S22" i="9"/>
  <c r="Q22" i="3"/>
  <c r="R21" i="3"/>
  <c r="R20" i="3"/>
  <c r="S21" i="9"/>
  <c r="S21" i="3" s="1"/>
  <c r="Q21" i="3"/>
  <c r="R18" i="8"/>
  <c r="R19" i="4"/>
  <c r="Q19" i="3"/>
  <c r="S19" i="9"/>
  <c r="S19" i="3" s="1"/>
  <c r="R19" i="9"/>
  <c r="R17" i="3"/>
  <c r="Q18" i="3"/>
  <c r="R18" i="9"/>
  <c r="S18" i="9"/>
  <c r="S18" i="3" s="1"/>
  <c r="S16" i="4"/>
  <c r="S17" i="3"/>
  <c r="R16" i="3"/>
  <c r="S16" i="9"/>
  <c r="Q16" i="3"/>
  <c r="R15" i="3"/>
  <c r="L14" i="3"/>
  <c r="O14" i="7"/>
  <c r="Q14" i="7" s="1"/>
  <c r="S14" i="7" s="1"/>
  <c r="M14" i="3"/>
  <c r="J14" i="3"/>
  <c r="E14" i="3"/>
  <c r="N14" i="3"/>
  <c r="O14" i="4"/>
  <c r="Q14" i="4" s="1"/>
  <c r="R14" i="4" s="1"/>
  <c r="S14" i="1"/>
  <c r="R14" i="1"/>
  <c r="O14" i="9"/>
  <c r="R27" i="3" l="1"/>
  <c r="S23" i="3"/>
  <c r="S22" i="3"/>
  <c r="R18" i="3"/>
  <c r="R19" i="3"/>
  <c r="S16" i="3"/>
  <c r="S14" i="8"/>
  <c r="R14" i="7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O13" i="7" l="1"/>
  <c r="Q13" i="7" s="1"/>
  <c r="S13" i="7" s="1"/>
  <c r="Q14" i="3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O13" i="8"/>
  <c r="O13" i="1"/>
  <c r="Q13" i="1" s="1"/>
  <c r="S13" i="1" s="1"/>
  <c r="O13" i="9"/>
  <c r="Q13" i="9" s="1"/>
  <c r="R13" i="7" l="1"/>
  <c r="Q13" i="8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O10" i="1" s="1"/>
  <c r="Q10" i="1" s="1"/>
  <c r="N10" i="9"/>
  <c r="M10" i="9"/>
  <c r="L10" i="9"/>
  <c r="J10" i="9"/>
  <c r="E10" i="9"/>
  <c r="S11" i="8" l="1"/>
  <c r="R11" i="7"/>
  <c r="S11" i="9"/>
  <c r="Q11" i="4"/>
  <c r="S11" i="4" s="1"/>
  <c r="Q11" i="1"/>
  <c r="S11" i="1" s="1"/>
  <c r="A14" i="4"/>
  <c r="A13" i="3"/>
  <c r="R12" i="3"/>
  <c r="O11" i="3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S10" i="1"/>
  <c r="R10" i="1"/>
  <c r="O10" i="9"/>
  <c r="Q10" i="9" s="1"/>
  <c r="R11" i="4" l="1"/>
  <c r="Q11" i="3"/>
  <c r="R11" i="1"/>
  <c r="S11" i="3"/>
  <c r="A15" i="4"/>
  <c r="A14" i="3"/>
  <c r="R10" i="4"/>
  <c r="Q10" i="8"/>
  <c r="R10" i="8" s="1"/>
  <c r="S10" i="9"/>
  <c r="O10" i="3"/>
  <c r="S10" i="7"/>
  <c r="A9" i="3"/>
  <c r="A9" i="7"/>
  <c r="A9" i="8"/>
  <c r="A9" i="1"/>
  <c r="A9" i="9"/>
  <c r="I38" i="9"/>
  <c r="H38" i="9"/>
  <c r="G38" i="9"/>
  <c r="D38" i="9"/>
  <c r="C38" i="9"/>
  <c r="B38" i="9"/>
  <c r="N9" i="9"/>
  <c r="N38" i="9" s="1"/>
  <c r="M9" i="9"/>
  <c r="M38" i="9" s="1"/>
  <c r="L9" i="9"/>
  <c r="L38" i="9" s="1"/>
  <c r="J9" i="9"/>
  <c r="J38" i="9" s="1"/>
  <c r="E9" i="9"/>
  <c r="I38" i="1"/>
  <c r="H38" i="1"/>
  <c r="G38" i="1"/>
  <c r="D38" i="1"/>
  <c r="C38" i="1"/>
  <c r="B38" i="1"/>
  <c r="N9" i="1"/>
  <c r="N38" i="1" s="1"/>
  <c r="M9" i="1"/>
  <c r="M38" i="1" s="1"/>
  <c r="L9" i="1"/>
  <c r="L38" i="1" s="1"/>
  <c r="J9" i="1"/>
  <c r="J38" i="1" s="1"/>
  <c r="E9" i="1"/>
  <c r="E38" i="1" s="1"/>
  <c r="I38" i="8"/>
  <c r="H38" i="8"/>
  <c r="G38" i="8"/>
  <c r="D38" i="8"/>
  <c r="C38" i="8"/>
  <c r="B38" i="8"/>
  <c r="N9" i="8"/>
  <c r="N38" i="8" s="1"/>
  <c r="M9" i="8"/>
  <c r="M38" i="8" s="1"/>
  <c r="L9" i="8"/>
  <c r="L38" i="8" s="1"/>
  <c r="J9" i="8"/>
  <c r="J38" i="8" s="1"/>
  <c r="E9" i="8"/>
  <c r="I38" i="7"/>
  <c r="H38" i="7"/>
  <c r="G38" i="7"/>
  <c r="D38" i="7"/>
  <c r="C38" i="7"/>
  <c r="B38" i="7"/>
  <c r="N9" i="7"/>
  <c r="N38" i="7" s="1"/>
  <c r="M9" i="7"/>
  <c r="M38" i="7" s="1"/>
  <c r="L9" i="7"/>
  <c r="L38" i="7" s="1"/>
  <c r="J9" i="7"/>
  <c r="J38" i="7" s="1"/>
  <c r="E9" i="7"/>
  <c r="R11" i="3" l="1"/>
  <c r="O9" i="7"/>
  <c r="O38" i="7" s="1"/>
  <c r="A15" i="3"/>
  <c r="A16" i="4"/>
  <c r="O9" i="8"/>
  <c r="Q9" i="8" s="1"/>
  <c r="S10" i="8"/>
  <c r="S10" i="3" s="1"/>
  <c r="R10" i="9"/>
  <c r="R10" i="3" s="1"/>
  <c r="Q10" i="3"/>
  <c r="O9" i="9"/>
  <c r="O38" i="9" s="1"/>
  <c r="E38" i="9"/>
  <c r="O9" i="1"/>
  <c r="Q9" i="1" s="1"/>
  <c r="E38" i="8"/>
  <c r="E38" i="7"/>
  <c r="Q9" i="7" l="1"/>
  <c r="Q38" i="7" s="1"/>
  <c r="Q9" i="9"/>
  <c r="S9" i="9" s="1"/>
  <c r="S38" i="9" s="1"/>
  <c r="O38" i="8"/>
  <c r="A16" i="3"/>
  <c r="A17" i="4"/>
  <c r="O38" i="1"/>
  <c r="Q38" i="8"/>
  <c r="S9" i="8"/>
  <c r="S38" i="8" s="1"/>
  <c r="R9" i="8"/>
  <c r="R38" i="8" s="1"/>
  <c r="R9" i="7" l="1"/>
  <c r="R38" i="7" s="1"/>
  <c r="S9" i="7"/>
  <c r="S38" i="7" s="1"/>
  <c r="Q38" i="9"/>
  <c r="R9" i="9"/>
  <c r="R38" i="9" s="1"/>
  <c r="A18" i="4"/>
  <c r="A17" i="3"/>
  <c r="R9" i="1"/>
  <c r="R38" i="1" s="1"/>
  <c r="Q38" i="1"/>
  <c r="S9" i="1"/>
  <c r="S38" i="1" s="1"/>
  <c r="A19" i="4" l="1"/>
  <c r="A18" i="3"/>
  <c r="B38" i="4"/>
  <c r="A19" i="3" l="1"/>
  <c r="A20" i="4"/>
  <c r="I9" i="3"/>
  <c r="H9" i="3"/>
  <c r="G9" i="3"/>
  <c r="D9" i="3"/>
  <c r="C9" i="3"/>
  <c r="B9" i="3"/>
  <c r="A21" i="4" l="1"/>
  <c r="A20" i="3"/>
  <c r="I38" i="4"/>
  <c r="H38" i="4"/>
  <c r="G38" i="4"/>
  <c r="D38" i="4"/>
  <c r="C38" i="4"/>
  <c r="A21" i="3" l="1"/>
  <c r="A22" i="4"/>
  <c r="N9" i="4"/>
  <c r="M9" i="4"/>
  <c r="L9" i="4"/>
  <c r="J9" i="4"/>
  <c r="E9" i="4"/>
  <c r="A22" i="3" l="1"/>
  <c r="A23" i="4"/>
  <c r="J38" i="4"/>
  <c r="J9" i="3"/>
  <c r="N38" i="4"/>
  <c r="N9" i="3"/>
  <c r="L38" i="4"/>
  <c r="L9" i="3"/>
  <c r="E38" i="4"/>
  <c r="E9" i="3"/>
  <c r="M38" i="4"/>
  <c r="M9" i="3"/>
  <c r="O9" i="4"/>
  <c r="Q9" i="4" s="1"/>
  <c r="A23" i="3" l="1"/>
  <c r="A24" i="4"/>
  <c r="Q9" i="3"/>
  <c r="O9" i="3"/>
  <c r="O38" i="4"/>
  <c r="A25" i="4" l="1"/>
  <c r="A24" i="3"/>
  <c r="Q38" i="4"/>
  <c r="R9" i="4"/>
  <c r="S9" i="4"/>
  <c r="A25" i="3" l="1"/>
  <c r="A26" i="4"/>
  <c r="S38" i="4"/>
  <c r="S9" i="3"/>
  <c r="R38" i="4"/>
  <c r="R9" i="3"/>
  <c r="I38" i="3"/>
  <c r="H38" i="3"/>
  <c r="G38" i="3"/>
  <c r="A27" i="4" l="1"/>
  <c r="A26" i="3"/>
  <c r="N38" i="3"/>
  <c r="M38" i="3"/>
  <c r="A27" i="3" l="1"/>
  <c r="A28" i="4"/>
  <c r="D38" i="3"/>
  <c r="C38" i="3"/>
  <c r="B38" i="3"/>
  <c r="A29" i="4" l="1"/>
  <c r="A28" i="3"/>
  <c r="J38" i="3"/>
  <c r="E38" i="3"/>
  <c r="A29" i="3" l="1"/>
  <c r="A30" i="4"/>
  <c r="L38" i="3"/>
  <c r="A30" i="3" l="1"/>
  <c r="A31" i="4"/>
  <c r="O38" i="3"/>
  <c r="A31" i="3" l="1"/>
  <c r="A32" i="4"/>
  <c r="Q38" i="3"/>
  <c r="A33" i="4" l="1"/>
  <c r="A32" i="3"/>
  <c r="R38" i="3"/>
  <c r="S38" i="3"/>
  <c r="A33" i="3" l="1"/>
  <c r="A34" i="4"/>
  <c r="A34" i="3" l="1"/>
  <c r="A35" i="4"/>
  <c r="A36" i="4" l="1"/>
  <c r="A35" i="3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<sst xmlns="http://schemas.openxmlformats.org/spreadsheetml/2006/main" count="122" uniqueCount="28">
  <si>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</si>
  <si>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</si>
  <si>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</si>
  <si>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</si>
  <si>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</si>
  <si>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</si>
  <si>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</si>
  <si>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</si>
  <si>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</si>
  <si>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</si>
  <si>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</si>
  <si>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</si>
  <si>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</si>
  <si>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</si>
  <si>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</si>
  <si>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</si>
  <si>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</si>
  <si>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</si>
  <si>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</si>
  <si>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</si>
  <si>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</si>
  <si>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</si>
  <si>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</si>
  <si>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</si>
  <si>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</si>
  <si>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</si>
  <si>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</si>
  <si>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JANUARY 11,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</si>
</sst>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44" fontId="3" fillId="0" borderId="0" xfId="1" applyFont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1"/>
  <sheetViews>
    <sheetView tabSelected="1" zoomScaleNormal="100" workbookViewId="0">
      <pane ySplit="7" topLeftCell="A14" activePane="bottomLeft" state="frozen"/>
      <selection pane="bottomLeft" activeCell="A37" sqref="A37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9">
        <f>Mountaineer!A18</f>
        <v>45542</v>
      </c>
      <c r="B18" s="6">
        <f>SUM(Mountaineer:Greenbrier!B18)</f>
        <v>1240030.98</v>
      </c>
      <c r="C18" s="6">
        <f>SUM(Mountaineer:Greenbrier!C18)</f>
        <v>-8223</v>
      </c>
      <c r="D18" s="6">
        <f>SUM(Mountaineer:Greenbrier!D18)</f>
        <v>-882919.61</v>
      </c>
      <c r="E18" s="6">
        <f>SUM(Mountaineer:Greenbrier!E18)</f>
        <v>348888.37</v>
      </c>
      <c r="F18" s="12"/>
      <c r="G18" s="6">
        <f>SUM(Mountaineer:Greenbrier!G18)</f>
        <v>9577689.7100000009</v>
      </c>
      <c r="H18" s="6">
        <f>SUM(Mountaineer:Greenbrier!H18)</f>
        <v>-21769.460000000003</v>
      </c>
      <c r="I18" s="6">
        <f>SUM(Mountaineer:Greenbrier!I18)</f>
        <v>-8221667.2600000007</v>
      </c>
      <c r="J18" s="6">
        <f>SUM(Mountaineer:Greenbrier!J18)</f>
        <v>1334252.9900000002</v>
      </c>
      <c r="K18" s="12"/>
      <c r="L18" s="6">
        <f>SUM(Mountaineer:Greenbrier!L18)</f>
        <v>10817720.690000001</v>
      </c>
      <c r="M18" s="6">
        <f>SUM(Mountaineer:Greenbrier!M18)</f>
        <v>-29992.46</v>
      </c>
      <c r="N18" s="6">
        <f>SUM(Mountaineer:Greenbrier!N18)</f>
        <v>-9104586.870000001</v>
      </c>
      <c r="O18" s="6">
        <f>SUM(Mountaineer:Greenbrier!O18)</f>
        <v>1683141.3600000003</v>
      </c>
      <c r="P18" s="12"/>
      <c r="Q18" s="6">
        <f>SUM(Mountaineer:Greenbrier!Q18)</f>
        <v>168314.14</v>
      </c>
      <c r="R18" s="6">
        <f>SUM(Mountaineer:Greenbrier!R18)</f>
        <v>25247.119999999999</v>
      </c>
      <c r="S18" s="6">
        <f>SUM(Mountaineer:Greenbrier!S18)</f>
        <v>143067.01999999999</v>
      </c>
      <c r="T18" s="14"/>
    </row>
    <row r="19" spans="1:20" ht="15" customHeight="1" x14ac:dyDescent="0.25">
      <c r="A19" s="19">
        <f>Mountaineer!A19</f>
        <v>45549</v>
      </c>
      <c r="B19" s="6">
        <f>SUM(Mountaineer:Greenbrier!B19)</f>
        <v>1168268.05</v>
      </c>
      <c r="C19" s="6">
        <f>SUM(Mountaineer:Greenbrier!C19)</f>
        <v>-4089</v>
      </c>
      <c r="D19" s="6">
        <f>SUM(Mountaineer:Greenbrier!D19)</f>
        <v>-914698.83000000007</v>
      </c>
      <c r="E19" s="6">
        <f>SUM(Mountaineer:Greenbrier!E19)</f>
        <v>249480.21999999997</v>
      </c>
      <c r="F19" s="12"/>
      <c r="G19" s="6">
        <f>SUM(Mountaineer:Greenbrier!G19)</f>
        <v>10995045.059999999</v>
      </c>
      <c r="H19" s="6">
        <f>SUM(Mountaineer:Greenbrier!H19)</f>
        <v>-39581.919999999998</v>
      </c>
      <c r="I19" s="6">
        <f>SUM(Mountaineer:Greenbrier!I19)</f>
        <v>-8932641.5700000003</v>
      </c>
      <c r="J19" s="6">
        <f>SUM(Mountaineer:Greenbrier!J19)</f>
        <v>2022821.5700000003</v>
      </c>
      <c r="K19" s="12"/>
      <c r="L19" s="6">
        <f>SUM(Mountaineer:Greenbrier!L19)</f>
        <v>12163313.109999999</v>
      </c>
      <c r="M19" s="6">
        <f>SUM(Mountaineer:Greenbrier!M19)</f>
        <v>-43670.92</v>
      </c>
      <c r="N19" s="6">
        <f>SUM(Mountaineer:Greenbrier!N19)</f>
        <v>-9847340.3999999985</v>
      </c>
      <c r="O19" s="6">
        <f>SUM(Mountaineer:Greenbrier!O19)</f>
        <v>2272301.79</v>
      </c>
      <c r="P19" s="12"/>
      <c r="Q19" s="6">
        <f>SUM(Mountaineer:Greenbrier!Q19)</f>
        <v>227230.18</v>
      </c>
      <c r="R19" s="6">
        <f>SUM(Mountaineer:Greenbrier!R19)</f>
        <v>34084.53</v>
      </c>
      <c r="S19" s="6">
        <f>SUM(Mountaineer:Greenbrier!S19)</f>
        <v>193145.65000000002</v>
      </c>
      <c r="T19" s="14"/>
    </row>
    <row r="20" spans="1:20" ht="15" customHeight="1" x14ac:dyDescent="0.25">
      <c r="A20" s="19">
        <f>Mountaineer!A20</f>
        <v>45556</v>
      </c>
      <c r="B20" s="6">
        <f>SUM(Mountaineer:Greenbrier!B20)</f>
        <v>1117628.1000000001</v>
      </c>
      <c r="C20" s="6">
        <f>SUM(Mountaineer:Greenbrier!C20)</f>
        <v>-3238.34</v>
      </c>
      <c r="D20" s="6">
        <f>SUM(Mountaineer:Greenbrier!D20)</f>
        <v>-893124.71</v>
      </c>
      <c r="E20" s="6">
        <f>SUM(Mountaineer:Greenbrier!E20)</f>
        <v>221265.05000000002</v>
      </c>
      <c r="F20" s="12"/>
      <c r="G20" s="6">
        <f>SUM(Mountaineer:Greenbrier!G20)</f>
        <v>10016737.83</v>
      </c>
      <c r="H20" s="6">
        <f>SUM(Mountaineer:Greenbrier!H20)</f>
        <v>-14753.32</v>
      </c>
      <c r="I20" s="6">
        <f>SUM(Mountaineer:Greenbrier!I20)</f>
        <v>-8505411.3599999994</v>
      </c>
      <c r="J20" s="6">
        <f>SUM(Mountaineer:Greenbrier!J20)</f>
        <v>1496573.1500000004</v>
      </c>
      <c r="K20" s="12"/>
      <c r="L20" s="6">
        <f>SUM(Mountaineer:Greenbrier!L20)</f>
        <v>11134365.93</v>
      </c>
      <c r="M20" s="6">
        <f>SUM(Mountaineer:Greenbrier!M20)</f>
        <v>-17991.66</v>
      </c>
      <c r="N20" s="6">
        <f>SUM(Mountaineer:Greenbrier!N20)</f>
        <v>-9398536.0700000003</v>
      </c>
      <c r="O20" s="6">
        <f>SUM(Mountaineer:Greenbrier!O20)</f>
        <v>1717838.2000000004</v>
      </c>
      <c r="P20" s="12"/>
      <c r="Q20" s="6">
        <f>SUM(Mountaineer:Greenbrier!Q20)</f>
        <v>171783.81</v>
      </c>
      <c r="R20" s="6">
        <f>SUM(Mountaineer:Greenbrier!R20)</f>
        <v>25767.57</v>
      </c>
      <c r="S20" s="6">
        <f>SUM(Mountaineer:Greenbrier!S20)</f>
        <v>146016.24</v>
      </c>
      <c r="T20" s="14"/>
    </row>
    <row r="21" spans="1:20" ht="15" customHeight="1" x14ac:dyDescent="0.25">
      <c r="A21" s="19">
        <f>Mountaineer!A21</f>
        <v>45563</v>
      </c>
      <c r="B21" s="6">
        <f>SUM(Mountaineer:Greenbrier!B21)</f>
        <v>1197699.3700000001</v>
      </c>
      <c r="C21" s="6">
        <f>SUM(Mountaineer:Greenbrier!C21)</f>
        <v>-7960</v>
      </c>
      <c r="D21" s="6">
        <f>SUM(Mountaineer:Greenbrier!D21)</f>
        <v>-1005973.78</v>
      </c>
      <c r="E21" s="6">
        <f>SUM(Mountaineer:Greenbrier!E21)</f>
        <v>183765.58999999994</v>
      </c>
      <c r="F21" s="12"/>
      <c r="G21" s="6">
        <f>SUM(Mountaineer:Greenbrier!G21)</f>
        <v>11072766.760000002</v>
      </c>
      <c r="H21" s="6">
        <f>SUM(Mountaineer:Greenbrier!H21)</f>
        <v>-10702.710000000001</v>
      </c>
      <c r="I21" s="6">
        <f>SUM(Mountaineer:Greenbrier!I21)</f>
        <v>-9805560.5799999982</v>
      </c>
      <c r="J21" s="6">
        <f>SUM(Mountaineer:Greenbrier!J21)</f>
        <v>1256503.4700000009</v>
      </c>
      <c r="K21" s="12"/>
      <c r="L21" s="6">
        <f>SUM(Mountaineer:Greenbrier!L21)</f>
        <v>12270466.129999999</v>
      </c>
      <c r="M21" s="6">
        <f>SUM(Mountaineer:Greenbrier!M21)</f>
        <v>-18662.710000000003</v>
      </c>
      <c r="N21" s="6">
        <f>SUM(Mountaineer:Greenbrier!N21)</f>
        <v>-10811534.359999999</v>
      </c>
      <c r="O21" s="6">
        <f>SUM(Mountaineer:Greenbrier!O21)</f>
        <v>1440269.0600000008</v>
      </c>
      <c r="P21" s="12"/>
      <c r="Q21" s="6">
        <f>SUM(Mountaineer:Greenbrier!Q21)</f>
        <v>144026.90000000002</v>
      </c>
      <c r="R21" s="6">
        <f>SUM(Mountaineer:Greenbrier!R21)</f>
        <v>21604.04</v>
      </c>
      <c r="S21" s="6">
        <f>SUM(Mountaineer:Greenbrier!S21)</f>
        <v>122422.86</v>
      </c>
      <c r="T21" s="14"/>
    </row>
    <row r="22" spans="1:20" ht="15" customHeight="1" x14ac:dyDescent="0.25">
      <c r="A22" s="19">
        <f>Mountaineer!A22</f>
        <v>45570</v>
      </c>
      <c r="B22" s="6">
        <f>SUM(Mountaineer:Greenbrier!B22)</f>
        <v>1124476.04</v>
      </c>
      <c r="C22" s="6">
        <f>SUM(Mountaineer:Greenbrier!C22)</f>
        <v>-3837</v>
      </c>
      <c r="D22" s="6">
        <f>SUM(Mountaineer:Greenbrier!D22)</f>
        <v>-1042261.36</v>
      </c>
      <c r="E22" s="6">
        <f>SUM(Mountaineer:Greenbrier!E22)</f>
        <v>78377.68000000008</v>
      </c>
      <c r="F22" s="12"/>
      <c r="G22" s="6">
        <f>SUM(Mountaineer:Greenbrier!G22)</f>
        <v>10987302.129999999</v>
      </c>
      <c r="H22" s="6">
        <f>SUM(Mountaineer:Greenbrier!H22)</f>
        <v>-7211.3400000000011</v>
      </c>
      <c r="I22" s="6">
        <f>SUM(Mountaineer:Greenbrier!I22)</f>
        <v>-9281055</v>
      </c>
      <c r="J22" s="6">
        <f>SUM(Mountaineer:Greenbrier!J22)</f>
        <v>1699035.7899999991</v>
      </c>
      <c r="K22" s="12"/>
      <c r="L22" s="6">
        <f>SUM(Mountaineer:Greenbrier!L22)</f>
        <v>12111778.17</v>
      </c>
      <c r="M22" s="6">
        <f>SUM(Mountaineer:Greenbrier!M22)</f>
        <v>-11048.34</v>
      </c>
      <c r="N22" s="6">
        <f>SUM(Mountaineer:Greenbrier!N22)</f>
        <v>-10323316.360000001</v>
      </c>
      <c r="O22" s="6">
        <f>SUM(Mountaineer:Greenbrier!O22)</f>
        <v>1777413.469999999</v>
      </c>
      <c r="P22" s="12"/>
      <c r="Q22" s="6">
        <f>SUM(Mountaineer:Greenbrier!Q22)</f>
        <v>177741.34000000003</v>
      </c>
      <c r="R22" s="6">
        <f>SUM(Mountaineer:Greenbrier!R22)</f>
        <v>26661.19</v>
      </c>
      <c r="S22" s="6">
        <f>SUM(Mountaineer:Greenbrier!S22)</f>
        <v>151080.15</v>
      </c>
      <c r="T22" s="14"/>
    </row>
    <row r="23" spans="1:20" ht="15" customHeight="1" x14ac:dyDescent="0.25">
      <c r="A23" s="19">
        <f>Mountaineer!A23</f>
        <v>45577</v>
      </c>
      <c r="B23" s="6">
        <f>SUM(Mountaineer:Greenbrier!B23)</f>
        <v>1121984.48</v>
      </c>
      <c r="C23" s="6">
        <f>SUM(Mountaineer:Greenbrier!C23)</f>
        <v>-14470</v>
      </c>
      <c r="D23" s="6">
        <f>SUM(Mountaineer:Greenbrier!D23)</f>
        <v>-925830.12000000011</v>
      </c>
      <c r="E23" s="6">
        <f>SUM(Mountaineer:Greenbrier!E23)</f>
        <v>181684.35999999993</v>
      </c>
      <c r="F23" s="12"/>
      <c r="G23" s="6">
        <f>SUM(Mountaineer:Greenbrier!G23)</f>
        <v>10322144.609999999</v>
      </c>
      <c r="H23" s="6">
        <f>SUM(Mountaineer:Greenbrier!H23)</f>
        <v>-2549.0699999999997</v>
      </c>
      <c r="I23" s="6">
        <f>SUM(Mountaineer:Greenbrier!I23)</f>
        <v>-8640948.4900000002</v>
      </c>
      <c r="J23" s="6">
        <f>SUM(Mountaineer:Greenbrier!J23)</f>
        <v>1678647.0500000003</v>
      </c>
      <c r="K23" s="12"/>
      <c r="L23" s="6">
        <f>SUM(Mountaineer:Greenbrier!L23)</f>
        <v>11444129.09</v>
      </c>
      <c r="M23" s="6">
        <f>SUM(Mountaineer:Greenbrier!M23)</f>
        <v>-17019.07</v>
      </c>
      <c r="N23" s="6">
        <f>SUM(Mountaineer:Greenbrier!N23)</f>
        <v>-9566778.6099999994</v>
      </c>
      <c r="O23" s="6">
        <f>SUM(Mountaineer:Greenbrier!O23)</f>
        <v>1860331.4100000004</v>
      </c>
      <c r="P23" s="12"/>
      <c r="Q23" s="6">
        <f>SUM(Mountaineer:Greenbrier!Q23)</f>
        <v>186033.13</v>
      </c>
      <c r="R23" s="6">
        <f>SUM(Mountaineer:Greenbrier!R23)</f>
        <v>27904.97</v>
      </c>
      <c r="S23" s="6">
        <f>SUM(Mountaineer:Greenbrier!S23)</f>
        <v>158128.15999999997</v>
      </c>
      <c r="T23" s="14"/>
    </row>
    <row r="24" spans="1:20" ht="15" customHeight="1" x14ac:dyDescent="0.25">
      <c r="A24" s="19">
        <f>Mountaineer!A24</f>
        <v>45584</v>
      </c>
      <c r="B24" s="6">
        <f>SUM(Mountaineer:Greenbrier!B24)</f>
        <v>1216152.98</v>
      </c>
      <c r="C24" s="6">
        <f>SUM(Mountaineer:Greenbrier!C24)</f>
        <v>-4456</v>
      </c>
      <c r="D24" s="6">
        <f>SUM(Mountaineer:Greenbrier!D24)</f>
        <v>-1197200.1599999999</v>
      </c>
      <c r="E24" s="6">
        <f>SUM(Mountaineer:Greenbrier!E24)</f>
        <v>14496.820000000094</v>
      </c>
      <c r="F24" s="12"/>
      <c r="G24" s="6">
        <f>SUM(Mountaineer:Greenbrier!G24)</f>
        <v>11565947.09</v>
      </c>
      <c r="H24" s="6">
        <f>SUM(Mountaineer:Greenbrier!H24)</f>
        <v>-6182.8999999999987</v>
      </c>
      <c r="I24" s="6">
        <f>SUM(Mountaineer:Greenbrier!I24)</f>
        <v>-11375084.42</v>
      </c>
      <c r="J24" s="6">
        <f>SUM(Mountaineer:Greenbrier!J24)</f>
        <v>184679.7699999981</v>
      </c>
      <c r="K24" s="12"/>
      <c r="L24" s="6">
        <f>SUM(Mountaineer:Greenbrier!L24)</f>
        <v>12782100.069999998</v>
      </c>
      <c r="M24" s="6">
        <f>SUM(Mountaineer:Greenbrier!M24)</f>
        <v>-10638.9</v>
      </c>
      <c r="N24" s="6">
        <f>SUM(Mountaineer:Greenbrier!N24)</f>
        <v>-12572284.58</v>
      </c>
      <c r="O24" s="6">
        <f>SUM(Mountaineer:Greenbrier!O24)</f>
        <v>199176.58999999822</v>
      </c>
      <c r="P24" s="12"/>
      <c r="Q24" s="6">
        <f>SUM(Mountaineer:Greenbrier!Q24)</f>
        <v>19917.669999999998</v>
      </c>
      <c r="R24" s="6">
        <f>SUM(Mountaineer:Greenbrier!R24)</f>
        <v>2987.66</v>
      </c>
      <c r="S24" s="6">
        <f>SUM(Mountaineer:Greenbrier!S24)</f>
        <v>16930.009999999998</v>
      </c>
      <c r="T24" s="14"/>
    </row>
    <row r="25" spans="1:20" ht="15" customHeight="1" x14ac:dyDescent="0.25">
      <c r="A25" s="19">
        <f>Mountaineer!A25</f>
        <v>45591</v>
      </c>
      <c r="B25" s="6">
        <f>SUM(Mountaineer:Greenbrier!B25)</f>
        <v>1308714.8999999999</v>
      </c>
      <c r="C25" s="6">
        <f>SUM(Mountaineer:Greenbrier!C25)</f>
        <v>-4695</v>
      </c>
      <c r="D25" s="6">
        <f>SUM(Mountaineer:Greenbrier!D25)</f>
        <v>-1192156.3599999999</v>
      </c>
      <c r="E25" s="6">
        <f>SUM(Mountaineer:Greenbrier!E25)</f>
        <v>111863.54000000007</v>
      </c>
      <c r="F25" s="12"/>
      <c r="G25" s="6">
        <f>SUM(Mountaineer:Greenbrier!G25)</f>
        <v>12653263.92</v>
      </c>
      <c r="H25" s="6">
        <f>SUM(Mountaineer:Greenbrier!H25)</f>
        <v>-22610.269999999997</v>
      </c>
      <c r="I25" s="6">
        <f>SUM(Mountaineer:Greenbrier!I25)</f>
        <v>-12019225.489999998</v>
      </c>
      <c r="J25" s="6">
        <f>SUM(Mountaineer:Greenbrier!J25)</f>
        <v>611428.1600000012</v>
      </c>
      <c r="K25" s="12"/>
      <c r="L25" s="6">
        <f>SUM(Mountaineer:Greenbrier!L25)</f>
        <v>13961978.82</v>
      </c>
      <c r="M25" s="6">
        <f>SUM(Mountaineer:Greenbrier!M25)</f>
        <v>-27305.269999999997</v>
      </c>
      <c r="N25" s="6">
        <f>SUM(Mountaineer:Greenbrier!N25)</f>
        <v>-13211381.849999998</v>
      </c>
      <c r="O25" s="6">
        <f>SUM(Mountaineer:Greenbrier!O25)</f>
        <v>723291.70000000123</v>
      </c>
      <c r="P25" s="12"/>
      <c r="Q25" s="6">
        <f>SUM(Mountaineer:Greenbrier!Q25)</f>
        <v>72329.17</v>
      </c>
      <c r="R25" s="6">
        <f>SUM(Mountaineer:Greenbrier!R25)</f>
        <v>10849.38</v>
      </c>
      <c r="S25" s="6">
        <f>SUM(Mountaineer:Greenbrier!S25)</f>
        <v>61479.79</v>
      </c>
      <c r="T25" s="14"/>
    </row>
    <row r="26" spans="1:20" ht="15" customHeight="1" x14ac:dyDescent="0.25">
      <c r="A26" s="19">
        <f>Mountaineer!A26</f>
        <v>45598</v>
      </c>
      <c r="B26" s="6">
        <f>SUM(Mountaineer:Greenbrier!B26)</f>
        <v>1191566.81</v>
      </c>
      <c r="C26" s="6">
        <f>SUM(Mountaineer:Greenbrier!C26)</f>
        <v>-1136</v>
      </c>
      <c r="D26" s="6">
        <f>SUM(Mountaineer:Greenbrier!D26)</f>
        <v>-1135314.46</v>
      </c>
      <c r="E26" s="6">
        <f>SUM(Mountaineer:Greenbrier!E26)</f>
        <v>55116.349999999875</v>
      </c>
      <c r="F26" s="12"/>
      <c r="G26" s="6">
        <f>SUM(Mountaineer:Greenbrier!G26)</f>
        <v>11646416.119999999</v>
      </c>
      <c r="H26" s="6">
        <f>SUM(Mountaineer:Greenbrier!H26)</f>
        <v>-5328.76</v>
      </c>
      <c r="I26" s="6">
        <f>SUM(Mountaineer:Greenbrier!I26)</f>
        <v>-10546360.809999999</v>
      </c>
      <c r="J26" s="6">
        <f>SUM(Mountaineer:Greenbrier!J26)</f>
        <v>1094726.5500000005</v>
      </c>
      <c r="K26" s="12"/>
      <c r="L26" s="6">
        <f>SUM(Mountaineer:Greenbrier!L26)</f>
        <v>12837982.93</v>
      </c>
      <c r="M26" s="6">
        <f>SUM(Mountaineer:Greenbrier!M26)</f>
        <v>-6464.76</v>
      </c>
      <c r="N26" s="6">
        <f>SUM(Mountaineer:Greenbrier!N26)</f>
        <v>-11681675.27</v>
      </c>
      <c r="O26" s="6">
        <f>SUM(Mountaineer:Greenbrier!O26)</f>
        <v>1149842.9000000004</v>
      </c>
      <c r="P26" s="12"/>
      <c r="Q26" s="6">
        <f>SUM(Mountaineer:Greenbrier!Q26)</f>
        <v>114984.31</v>
      </c>
      <c r="R26" s="6">
        <f>SUM(Mountaineer:Greenbrier!R26)</f>
        <v>17247.650000000001</v>
      </c>
      <c r="S26" s="6">
        <f>SUM(Mountaineer:Greenbrier!S26)</f>
        <v>97736.66</v>
      </c>
      <c r="T26" s="14"/>
    </row>
    <row r="27" spans="1:20" ht="15" customHeight="1" x14ac:dyDescent="0.25">
      <c r="A27" s="19">
        <f>Mountaineer!A27</f>
        <v>45605</v>
      </c>
      <c r="B27" s="6">
        <f>SUM(Mountaineer:Greenbrier!B27)</f>
        <v>1549586.23</v>
      </c>
      <c r="C27" s="6">
        <f>SUM(Mountaineer:Greenbrier!C27)</f>
        <v>-1670</v>
      </c>
      <c r="D27" s="6">
        <f>SUM(Mountaineer:Greenbrier!D27)</f>
        <v>-1448121.39</v>
      </c>
      <c r="E27" s="6">
        <f>SUM(Mountaineer:Greenbrier!E27)</f>
        <v>99794.840000000127</v>
      </c>
      <c r="F27" s="12"/>
      <c r="G27" s="6">
        <f>SUM(Mountaineer:Greenbrier!G27)</f>
        <v>10961083.439999999</v>
      </c>
      <c r="H27" s="6">
        <f>SUM(Mountaineer:Greenbrier!H27)</f>
        <v>-6340.58</v>
      </c>
      <c r="I27" s="6">
        <f>SUM(Mountaineer:Greenbrier!I27)</f>
        <v>-9582702.629999999</v>
      </c>
      <c r="J27" s="6">
        <f>SUM(Mountaineer:Greenbrier!J27)</f>
        <v>1372040.2300000009</v>
      </c>
      <c r="K27" s="12"/>
      <c r="L27" s="6">
        <f>SUM(Mountaineer:Greenbrier!L27)</f>
        <v>12510669.669999998</v>
      </c>
      <c r="M27" s="6">
        <f>SUM(Mountaineer:Greenbrier!M27)</f>
        <v>-8010.58</v>
      </c>
      <c r="N27" s="6">
        <f>SUM(Mountaineer:Greenbrier!N27)</f>
        <v>-11030824.02</v>
      </c>
      <c r="O27" s="6">
        <f>SUM(Mountaineer:Greenbrier!O27)</f>
        <v>1471835.070000001</v>
      </c>
      <c r="P27" s="12"/>
      <c r="Q27" s="6">
        <f>SUM(Mountaineer:Greenbrier!Q27)</f>
        <v>147183.51</v>
      </c>
      <c r="R27" s="6">
        <f>SUM(Mountaineer:Greenbrier!R27)</f>
        <v>22077.53</v>
      </c>
      <c r="S27" s="6">
        <f>SUM(Mountaineer:Greenbrier!S27)</f>
        <v>125105.98000000001</v>
      </c>
      <c r="T27" s="14"/>
    </row>
    <row r="28" spans="1:20" ht="15" customHeight="1" x14ac:dyDescent="0.25">
      <c r="A28" s="19">
        <f>Mountaineer!A28</f>
        <v>45612</v>
      </c>
      <c r="B28" s="6">
        <f>SUM(Mountaineer:Greenbrier!B28)</f>
        <v>1224230.99</v>
      </c>
      <c r="C28" s="6">
        <f>SUM(Mountaineer:Greenbrier!C28)</f>
        <v>-2585</v>
      </c>
      <c r="D28" s="6">
        <f>SUM(Mountaineer:Greenbrier!D28)</f>
        <v>-1133187.33</v>
      </c>
      <c r="E28" s="6">
        <f>SUM(Mountaineer:Greenbrier!E28)</f>
        <v>88458.66</v>
      </c>
      <c r="F28" s="12"/>
      <c r="G28" s="6">
        <f>SUM(Mountaineer:Greenbrier!G28)</f>
        <v>12485823.560000001</v>
      </c>
      <c r="H28" s="6">
        <f>SUM(Mountaineer:Greenbrier!H28)</f>
        <v>-6253.55</v>
      </c>
      <c r="I28" s="6">
        <f>SUM(Mountaineer:Greenbrier!I28)</f>
        <v>-9851786.75</v>
      </c>
      <c r="J28" s="6">
        <f>SUM(Mountaineer:Greenbrier!J28)</f>
        <v>2627783.2600000007</v>
      </c>
      <c r="K28" s="12"/>
      <c r="L28" s="6">
        <f>SUM(Mountaineer:Greenbrier!L28)</f>
        <v>13710054.550000001</v>
      </c>
      <c r="M28" s="6">
        <f>SUM(Mountaineer:Greenbrier!M28)</f>
        <v>-8838.5500000000011</v>
      </c>
      <c r="N28" s="6">
        <f>SUM(Mountaineer:Greenbrier!N28)</f>
        <v>-10984974.08</v>
      </c>
      <c r="O28" s="6">
        <f>SUM(Mountaineer:Greenbrier!O28)</f>
        <v>2716241.9200000009</v>
      </c>
      <c r="P28" s="12"/>
      <c r="Q28" s="6">
        <f>SUM(Mountaineer:Greenbrier!Q28)</f>
        <v>271624.2</v>
      </c>
      <c r="R28" s="6">
        <f>SUM(Mountaineer:Greenbrier!R28)</f>
        <v>40743.629999999997</v>
      </c>
      <c r="S28" s="6">
        <f>SUM(Mountaineer:Greenbrier!S28)</f>
        <v>230880.57</v>
      </c>
      <c r="T28" s="14"/>
    </row>
    <row r="29" spans="1:20" ht="15" customHeight="1" x14ac:dyDescent="0.25">
      <c r="A29" s="19">
        <f>Mountaineer!A29</f>
        <v>45619</v>
      </c>
      <c r="B29" s="6">
        <f>SUM(Mountaineer:Greenbrier!B29)</f>
        <v>1259364.79</v>
      </c>
      <c r="C29" s="6">
        <f>SUM(Mountaineer:Greenbrier!C29)</f>
        <v>-9511</v>
      </c>
      <c r="D29" s="6">
        <f>SUM(Mountaineer:Greenbrier!D29)</f>
        <v>-1155321.01</v>
      </c>
      <c r="E29" s="6">
        <f>SUM(Mountaineer:Greenbrier!E29)</f>
        <v>94532.77999999997</v>
      </c>
      <c r="F29" s="12"/>
      <c r="G29" s="6">
        <f>SUM(Mountaineer:Greenbrier!G29)</f>
        <v>11496236.700000001</v>
      </c>
      <c r="H29" s="6">
        <f>SUM(Mountaineer:Greenbrier!H29)</f>
        <v>-5957.0599999999995</v>
      </c>
      <c r="I29" s="6">
        <f>SUM(Mountaineer:Greenbrier!I29)</f>
        <v>-10456679.960000001</v>
      </c>
      <c r="J29" s="6">
        <f>SUM(Mountaineer:Greenbrier!J29)</f>
        <v>1033599.6800000014</v>
      </c>
      <c r="K29" s="12"/>
      <c r="L29" s="6">
        <f>SUM(Mountaineer:Greenbrier!L29)</f>
        <v>12755601.49</v>
      </c>
      <c r="M29" s="6">
        <f>SUM(Mountaineer:Greenbrier!M29)</f>
        <v>-15468.060000000001</v>
      </c>
      <c r="N29" s="6">
        <f>SUM(Mountaineer:Greenbrier!N29)</f>
        <v>-11612000.969999999</v>
      </c>
      <c r="O29" s="6">
        <f>SUM(Mountaineer:Greenbrier!O29)</f>
        <v>1128132.4600000014</v>
      </c>
      <c r="P29" s="12"/>
      <c r="Q29" s="6">
        <f>SUM(Mountaineer:Greenbrier!Q29)</f>
        <v>112813.25</v>
      </c>
      <c r="R29" s="6">
        <f>SUM(Mountaineer:Greenbrier!R29)</f>
        <v>16922</v>
      </c>
      <c r="S29" s="6">
        <f>SUM(Mountaineer:Greenbrier!S29)</f>
        <v>95891.25</v>
      </c>
      <c r="T29" s="14"/>
    </row>
    <row r="30" spans="1:20" ht="15" customHeight="1" x14ac:dyDescent="0.25">
      <c r="A30" s="19">
        <f>Mountaineer!A30</f>
        <v>45626</v>
      </c>
      <c r="B30" s="6">
        <f>SUM(Mountaineer:Greenbrier!B30)</f>
        <v>1509644.06</v>
      </c>
      <c r="C30" s="6">
        <f>SUM(Mountaineer:Greenbrier!C30)</f>
        <v>-5135</v>
      </c>
      <c r="D30" s="6">
        <f>SUM(Mountaineer:Greenbrier!D30)</f>
        <v>-1311292.3799999999</v>
      </c>
      <c r="E30" s="6">
        <f>SUM(Mountaineer:Greenbrier!E30)</f>
        <v>193216.67999999993</v>
      </c>
      <c r="F30" s="12"/>
      <c r="G30" s="6">
        <f>SUM(Mountaineer:Greenbrier!G30)</f>
        <v>14520393.09</v>
      </c>
      <c r="H30" s="6">
        <f>SUM(Mountaineer:Greenbrier!H30)</f>
        <v>-11107.4</v>
      </c>
      <c r="I30" s="6">
        <f>SUM(Mountaineer:Greenbrier!I30)</f>
        <v>-13167749.84</v>
      </c>
      <c r="J30" s="6">
        <f>SUM(Mountaineer:Greenbrier!J30)</f>
        <v>1341535.8499999996</v>
      </c>
      <c r="K30" s="12"/>
      <c r="L30" s="6">
        <f>SUM(Mountaineer:Greenbrier!L30)</f>
        <v>16030037.15</v>
      </c>
      <c r="M30" s="6">
        <f>SUM(Mountaineer:Greenbrier!M30)</f>
        <v>-16242.4</v>
      </c>
      <c r="N30" s="6">
        <f>SUM(Mountaineer:Greenbrier!N30)</f>
        <v>-14479042.220000001</v>
      </c>
      <c r="O30" s="6">
        <f>SUM(Mountaineer:Greenbrier!O30)</f>
        <v>1534752.5299999998</v>
      </c>
      <c r="P30" s="12"/>
      <c r="Q30" s="6">
        <f>SUM(Mountaineer:Greenbrier!Q30)</f>
        <v>153475.26</v>
      </c>
      <c r="R30" s="6">
        <f>SUM(Mountaineer:Greenbrier!R30)</f>
        <v>23021.29</v>
      </c>
      <c r="S30" s="6">
        <f>SUM(Mountaineer:Greenbrier!S30)</f>
        <v>130453.97</v>
      </c>
      <c r="T30" s="14"/>
    </row>
    <row r="31" spans="1:20" ht="15" customHeight="1" x14ac:dyDescent="0.25">
      <c r="A31" s="19">
        <f>Mountaineer!A31</f>
        <v>45633</v>
      </c>
      <c r="B31" s="6">
        <f>SUM(Mountaineer:Greenbrier!B31)</f>
        <v>1044520.3399999999</v>
      </c>
      <c r="C31" s="6">
        <f>SUM(Mountaineer:Greenbrier!C31)</f>
        <v>-3754</v>
      </c>
      <c r="D31" s="6">
        <f>SUM(Mountaineer:Greenbrier!D31)</f>
        <v>-1180392.6499999999</v>
      </c>
      <c r="E31" s="6">
        <f>SUM(Mountaineer:Greenbrier!E31)</f>
        <v>-139626.30999999997</v>
      </c>
      <c r="F31" s="12"/>
      <c r="G31" s="6">
        <f>SUM(Mountaineer:Greenbrier!G31)</f>
        <v>11023750.770000001</v>
      </c>
      <c r="H31" s="6">
        <f>SUM(Mountaineer:Greenbrier!H31)</f>
        <v>-6364.09</v>
      </c>
      <c r="I31" s="6">
        <f>SUM(Mountaineer:Greenbrier!I31)</f>
        <v>-11275379.170000002</v>
      </c>
      <c r="J31" s="6">
        <f>SUM(Mountaineer:Greenbrier!J31)</f>
        <v>-257992.49000000057</v>
      </c>
      <c r="K31" s="12"/>
      <c r="L31" s="6">
        <f>SUM(Mountaineer:Greenbrier!L31)</f>
        <v>12068271.110000001</v>
      </c>
      <c r="M31" s="6">
        <f>SUM(Mountaineer:Greenbrier!M31)</f>
        <v>-10118.09</v>
      </c>
      <c r="N31" s="6">
        <f>SUM(Mountaineer:Greenbrier!N31)</f>
        <v>-12455771.82</v>
      </c>
      <c r="O31" s="6">
        <f>SUM(Mountaineer:Greenbrier!O31)</f>
        <v>-397618.80000000051</v>
      </c>
      <c r="P31" s="12"/>
      <c r="Q31" s="6">
        <f>SUM(Mountaineer:Greenbrier!Q31)</f>
        <v>-39761.869999999995</v>
      </c>
      <c r="R31" s="6">
        <f>SUM(Mountaineer:Greenbrier!R31)</f>
        <v>-5964.2699999999995</v>
      </c>
      <c r="S31" s="6">
        <f>SUM(Mountaineer:Greenbrier!S31)</f>
        <v>-33797.599999999999</v>
      </c>
      <c r="T31" s="14"/>
    </row>
    <row r="32" spans="1:20" ht="15" customHeight="1" x14ac:dyDescent="0.25">
      <c r="A32" s="19">
        <f>Mountaineer!A32</f>
        <v>45640</v>
      </c>
      <c r="B32" s="6">
        <f>SUM(Mountaineer:Greenbrier!B32)</f>
        <v>851736.08000000007</v>
      </c>
      <c r="C32" s="6">
        <f>SUM(Mountaineer:Greenbrier!C32)</f>
        <v>-370</v>
      </c>
      <c r="D32" s="6">
        <f>SUM(Mountaineer:Greenbrier!D32)</f>
        <v>-769651.77</v>
      </c>
      <c r="E32" s="6">
        <f>SUM(Mountaineer:Greenbrier!E32)</f>
        <v>81714.310000000027</v>
      </c>
      <c r="F32" s="12"/>
      <c r="G32" s="6">
        <f>SUM(Mountaineer:Greenbrier!G32)</f>
        <v>9655362.4000000004</v>
      </c>
      <c r="H32" s="6">
        <f>SUM(Mountaineer:Greenbrier!H32)</f>
        <v>-13073.439999999999</v>
      </c>
      <c r="I32" s="6">
        <f>SUM(Mountaineer:Greenbrier!I32)</f>
        <v>-8206230.129999999</v>
      </c>
      <c r="J32" s="6">
        <f>SUM(Mountaineer:Greenbrier!J32)</f>
        <v>1436058.8300000008</v>
      </c>
      <c r="K32" s="12"/>
      <c r="L32" s="6">
        <f>SUM(Mountaineer:Greenbrier!L32)</f>
        <v>10507098.48</v>
      </c>
      <c r="M32" s="6">
        <f>SUM(Mountaineer:Greenbrier!M32)</f>
        <v>-13443.439999999999</v>
      </c>
      <c r="N32" s="6">
        <f>SUM(Mountaineer:Greenbrier!N32)</f>
        <v>-8975881.8999999985</v>
      </c>
      <c r="O32" s="6">
        <f>SUM(Mountaineer:Greenbrier!O32)</f>
        <v>1517773.1400000008</v>
      </c>
      <c r="P32" s="12"/>
      <c r="Q32" s="6">
        <f>SUM(Mountaineer:Greenbrier!Q32)</f>
        <v>151777.32999999999</v>
      </c>
      <c r="R32" s="6">
        <f>SUM(Mountaineer:Greenbrier!R32)</f>
        <v>22766.6</v>
      </c>
      <c r="S32" s="6">
        <f>SUM(Mountaineer:Greenbrier!S32)</f>
        <v>129010.73000000001</v>
      </c>
      <c r="T32" s="14"/>
    </row>
    <row r="33" spans="1:20" ht="15" customHeight="1" x14ac:dyDescent="0.25">
      <c r="A33" s="19">
        <f>Mountaineer!A33</f>
        <v>45647</v>
      </c>
      <c r="B33" s="6">
        <f>SUM(Mountaineer:Greenbrier!B33)</f>
        <v>1106191.1200000001</v>
      </c>
      <c r="C33" s="6">
        <f>SUM(Mountaineer:Greenbrier!C33)</f>
        <v>-4743</v>
      </c>
      <c r="D33" s="6">
        <f>SUM(Mountaineer:Greenbrier!D33)</f>
        <v>-951264.56</v>
      </c>
      <c r="E33" s="6">
        <f>SUM(Mountaineer:Greenbrier!E33)</f>
        <v>150183.55999999997</v>
      </c>
      <c r="F33" s="12"/>
      <c r="G33" s="6">
        <f>SUM(Mountaineer:Greenbrier!G33)</f>
        <v>11005842.740000002</v>
      </c>
      <c r="H33" s="6">
        <f>SUM(Mountaineer:Greenbrier!H33)</f>
        <v>-8180.0700000000006</v>
      </c>
      <c r="I33" s="6">
        <f>SUM(Mountaineer:Greenbrier!I33)</f>
        <v>-10440629.449999999</v>
      </c>
      <c r="J33" s="6">
        <f>SUM(Mountaineer:Greenbrier!J33)</f>
        <v>557033.22000000044</v>
      </c>
      <c r="K33" s="12"/>
      <c r="L33" s="6">
        <f>SUM(Mountaineer:Greenbrier!L33)</f>
        <v>12112033.860000001</v>
      </c>
      <c r="M33" s="6">
        <f>SUM(Mountaineer:Greenbrier!M33)</f>
        <v>-12923.07</v>
      </c>
      <c r="N33" s="6">
        <f>SUM(Mountaineer:Greenbrier!N33)</f>
        <v>-11391894.010000002</v>
      </c>
      <c r="O33" s="6">
        <f>SUM(Mountaineer:Greenbrier!O33)</f>
        <v>707216.78000000049</v>
      </c>
      <c r="P33" s="12"/>
      <c r="Q33" s="6">
        <f>SUM(Mountaineer:Greenbrier!Q33)</f>
        <v>70721.670000000013</v>
      </c>
      <c r="R33" s="6">
        <f>SUM(Mountaineer:Greenbrier!R33)</f>
        <v>10608.26</v>
      </c>
      <c r="S33" s="6">
        <f>SUM(Mountaineer:Greenbrier!S33)</f>
        <v>60113.41</v>
      </c>
      <c r="T33" s="14"/>
    </row>
    <row r="34" spans="1:20" ht="15" customHeight="1" x14ac:dyDescent="0.25">
      <c r="A34" s="19">
        <f>Mountaineer!A34</f>
        <v>45654</v>
      </c>
      <c r="B34" s="6">
        <f>SUM(Mountaineer:Greenbrier!B34)</f>
        <v>1113786.82</v>
      </c>
      <c r="C34" s="6">
        <f>SUM(Mountaineer:Greenbrier!C34)</f>
        <v>-2060</v>
      </c>
      <c r="D34" s="6">
        <f>SUM(Mountaineer:Greenbrier!D34)</f>
        <v>-1138681.03</v>
      </c>
      <c r="E34" s="6">
        <f>SUM(Mountaineer:Greenbrier!E34)</f>
        <v>-26954.210000000006</v>
      </c>
      <c r="F34" s="12"/>
      <c r="G34" s="6">
        <f>SUM(Mountaineer:Greenbrier!G34)</f>
        <v>12728581.030000001</v>
      </c>
      <c r="H34" s="6">
        <f>SUM(Mountaineer:Greenbrier!H34)</f>
        <v>-14094.46</v>
      </c>
      <c r="I34" s="6">
        <f>SUM(Mountaineer:Greenbrier!I34)</f>
        <v>-10990117.059999999</v>
      </c>
      <c r="J34" s="6">
        <f>SUM(Mountaineer:Greenbrier!J34)</f>
        <v>1724369.5100000007</v>
      </c>
      <c r="K34" s="12"/>
      <c r="L34" s="6">
        <f>SUM(Mountaineer:Greenbrier!L34)</f>
        <v>13842367.850000001</v>
      </c>
      <c r="M34" s="6">
        <f>SUM(Mountaineer:Greenbrier!M34)</f>
        <v>-16154.46</v>
      </c>
      <c r="N34" s="6">
        <f>SUM(Mountaineer:Greenbrier!N34)</f>
        <v>-12128798.09</v>
      </c>
      <c r="O34" s="6">
        <f>SUM(Mountaineer:Greenbrier!O34)</f>
        <v>1697415.3000000007</v>
      </c>
      <c r="P34" s="12"/>
      <c r="Q34" s="6">
        <f>SUM(Mountaineer:Greenbrier!Q34)</f>
        <v>169741.53</v>
      </c>
      <c r="R34" s="6">
        <f>SUM(Mountaineer:Greenbrier!R34)</f>
        <v>25461.239999999998</v>
      </c>
      <c r="S34" s="6">
        <f>SUM(Mountaineer:Greenbrier!S34)</f>
        <v>144280.28999999998</v>
      </c>
      <c r="T34" s="14"/>
    </row>
    <row r="35" spans="1:20" ht="15" customHeight="1" x14ac:dyDescent="0.25">
      <c r="A35" s="19">
        <f>Mountaineer!A35</f>
        <v>45661</v>
      </c>
      <c r="B35" s="6">
        <f>SUM(Mountaineer:Greenbrier!B35)</f>
        <v>1210028.3399999999</v>
      </c>
      <c r="C35" s="6">
        <f>SUM(Mountaineer:Greenbrier!C35)</f>
        <v>-2862</v>
      </c>
      <c r="D35" s="6">
        <f>SUM(Mountaineer:Greenbrier!D35)</f>
        <v>-1254109.6600000001</v>
      </c>
      <c r="E35" s="6">
        <f>SUM(Mountaineer:Greenbrier!E35)</f>
        <v>-46943.320000000022</v>
      </c>
      <c r="F35" s="12"/>
      <c r="G35" s="6">
        <f>SUM(Mountaineer:Greenbrier!G35)</f>
        <v>13039237.149999999</v>
      </c>
      <c r="H35" s="6">
        <f>SUM(Mountaineer:Greenbrier!H35)</f>
        <v>-11766.37</v>
      </c>
      <c r="I35" s="6">
        <f>SUM(Mountaineer:Greenbrier!I35)</f>
        <v>-12167485.059999999</v>
      </c>
      <c r="J35" s="6">
        <f>SUM(Mountaineer:Greenbrier!J35)</f>
        <v>859985.71999999962</v>
      </c>
      <c r="K35" s="12"/>
      <c r="L35" s="6">
        <f>SUM(Mountaineer:Greenbrier!L35)</f>
        <v>14249265.49</v>
      </c>
      <c r="M35" s="6">
        <f>SUM(Mountaineer:Greenbrier!M35)</f>
        <v>-14628.37</v>
      </c>
      <c r="N35" s="6">
        <f>SUM(Mountaineer:Greenbrier!N35)</f>
        <v>-13421594.719999999</v>
      </c>
      <c r="O35" s="6">
        <f>SUM(Mountaineer:Greenbrier!O35)</f>
        <v>813042.39999999956</v>
      </c>
      <c r="P35" s="12"/>
      <c r="Q35" s="6">
        <f>SUM(Mountaineer:Greenbrier!Q35)</f>
        <v>81304.23000000001</v>
      </c>
      <c r="R35" s="6">
        <f>SUM(Mountaineer:Greenbrier!R35)</f>
        <v>12195.630000000001</v>
      </c>
      <c r="S35" s="6">
        <f>SUM(Mountaineer:Greenbrier!S35)</f>
        <v>69108.599999999991</v>
      </c>
      <c r="T35" s="14"/>
    </row>
    <row r="36" spans="1:20" ht="15" customHeight="1" x14ac:dyDescent="0.25">
      <c r="A36" s="19">
        <f>Mountaineer!A36</f>
        <v>45668</v>
      </c>
      <c r="B36" s="6">
        <f>SUM(Mountaineer:Greenbrier!B36)</f>
        <v>1030126.1400000001</v>
      </c>
      <c r="C36" s="6">
        <f>SUM(Mountaineer:Greenbrier!C36)</f>
        <v>-790</v>
      </c>
      <c r="D36" s="6">
        <f>SUM(Mountaineer:Greenbrier!D36)</f>
        <v>-927074.79000000015</v>
      </c>
      <c r="E36" s="6">
        <f>SUM(Mountaineer:Greenbrier!E36)</f>
        <v>102261.34999999998</v>
      </c>
      <c r="F36" s="12"/>
      <c r="G36" s="6">
        <f>SUM(Mountaineer:Greenbrier!G36)</f>
        <v>11416194.82</v>
      </c>
      <c r="H36" s="6">
        <f>SUM(Mountaineer:Greenbrier!H36)</f>
        <v>-7948.9400000000005</v>
      </c>
      <c r="I36" s="6">
        <f>SUM(Mountaineer:Greenbrier!I36)</f>
        <v>-9401374.9900000002</v>
      </c>
      <c r="J36" s="6">
        <f>SUM(Mountaineer:Greenbrier!J36)</f>
        <v>2006870.89</v>
      </c>
      <c r="K36" s="12"/>
      <c r="L36" s="6">
        <f>SUM(Mountaineer:Greenbrier!L36)</f>
        <v>12446320.960000001</v>
      </c>
      <c r="M36" s="6">
        <f>SUM(Mountaineer:Greenbrier!M36)</f>
        <v>-8738.94</v>
      </c>
      <c r="N36" s="6">
        <f>SUM(Mountaineer:Greenbrier!N36)</f>
        <v>-10328449.780000001</v>
      </c>
      <c r="O36" s="6">
        <f>SUM(Mountaineer:Greenbrier!O36)</f>
        <v>2109132.2399999998</v>
      </c>
      <c r="P36" s="12"/>
      <c r="Q36" s="6">
        <f>SUM(Mountaineer:Greenbrier!Q36)</f>
        <v>210913.21999999997</v>
      </c>
      <c r="R36" s="6">
        <f>SUM(Mountaineer:Greenbrier!R36)</f>
        <v>31636.980000000003</v>
      </c>
      <c r="S36" s="6">
        <f>SUM(Mountaineer:Greenbrier!S36)</f>
        <v>179276.24</v>
      </c>
      <c r="T36" s="14"/>
    </row>
    <row r="37" spans="1:20" ht="15" customHeight="1" x14ac:dyDescent="0.25">
      <c r="A37" s="17"/>
      <c r="B37" s="6"/>
      <c r="C37" s="6"/>
      <c r="D37" s="6"/>
      <c r="E37" s="6"/>
      <c r="F37" s="12"/>
      <c r="G37" s="6"/>
      <c r="H37" s="6"/>
      <c r="I37" s="6"/>
      <c r="J37" s="6"/>
      <c r="K37" s="12"/>
      <c r="L37" s="6"/>
      <c r="M37" s="6"/>
      <c r="N37" s="6"/>
      <c r="O37" s="6"/>
      <c r="P37" s="12"/>
      <c r="Q37" s="6"/>
      <c r="R37" s="6"/>
      <c r="S37" s="6"/>
      <c r="T37" s="14"/>
    </row>
    <row r="38" spans="1:20" ht="15" customHeight="1" thickBot="1" x14ac:dyDescent="0.3">
      <c r="B38" s="7">
        <f>SUM(B9:B37)</f>
        <v>28270359.710000001</v>
      </c>
      <c r="C38" s="7">
        <f>SUM(C9:C37)</f>
        <v>-107007.64</v>
      </c>
      <c r="D38" s="7">
        <f>SUM(D9:D37)</f>
        <v>-24952375.889999997</v>
      </c>
      <c r="E38" s="7">
        <f>SUM(E9:E37)</f>
        <v>3210976.1800000011</v>
      </c>
      <c r="F38" s="12"/>
      <c r="G38" s="7">
        <f>SUM(G9:G37)</f>
        <v>263815585.39000002</v>
      </c>
      <c r="H38" s="7">
        <f>SUM(H9:H37)</f>
        <v>-333410.03000000003</v>
      </c>
      <c r="I38" s="7">
        <f>SUM(I9:I37)</f>
        <v>-233405124.47000003</v>
      </c>
      <c r="J38" s="7">
        <f>SUM(J9:J37)</f>
        <v>30077050.890000001</v>
      </c>
      <c r="K38" s="12"/>
      <c r="L38" s="7">
        <f>SUM(L9:L37)</f>
        <v>292085945.10000002</v>
      </c>
      <c r="M38" s="7">
        <f>SUM(M9:M37)</f>
        <v>-440417.6700000001</v>
      </c>
      <c r="N38" s="7">
        <f>SUM(N9:N37)</f>
        <v>-258357500.36000001</v>
      </c>
      <c r="O38" s="7">
        <f>SUM(O9:O37)</f>
        <v>33288027.070000004</v>
      </c>
      <c r="P38" s="12"/>
      <c r="Q38" s="7">
        <f>SUM(Q9:Q37)</f>
        <v>3328802.7799999993</v>
      </c>
      <c r="R38" s="7">
        <f>SUM(R9:R37)</f>
        <v>499320.43999999989</v>
      </c>
      <c r="S38" s="7">
        <f>SUM(S9:S37)</f>
        <v>2829482.3400000008</v>
      </c>
      <c r="T38" s="12"/>
    </row>
    <row r="39" spans="1:20" ht="15" customHeight="1" thickTop="1" x14ac:dyDescent="0.25"/>
    <row r="40" spans="1:20" ht="15" customHeight="1" x14ac:dyDescent="0.25">
      <c r="A40" s="11" t="s">
        <v>23</v>
      </c>
    </row>
    <row r="41" spans="1:20" ht="15" customHeight="1" x14ac:dyDescent="0.25">
      <c r="A41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1"/>
  <sheetViews>
    <sheetView zoomScaleNormal="100" workbookViewId="0">
      <pane ySplit="6" topLeftCell="A22" activePane="bottomLeft" state="frozen"/>
      <selection activeCell="A4" sqref="A4:S4"/>
      <selection pane="bottomLeft" activeCell="A37" sqref="A37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36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20">
        <f t="shared" si="13"/>
        <v>45542</v>
      </c>
      <c r="B18" s="6">
        <v>118970.92000000001</v>
      </c>
      <c r="C18" s="6">
        <v>-1084</v>
      </c>
      <c r="D18" s="6">
        <v>-88190.2</v>
      </c>
      <c r="E18" s="6">
        <f t="shared" ref="E18" si="70">SUM(B18:D18)</f>
        <v>29696.720000000016</v>
      </c>
      <c r="F18" s="12"/>
      <c r="G18" s="6">
        <v>560565.77</v>
      </c>
      <c r="H18" s="6">
        <v>0</v>
      </c>
      <c r="I18" s="6">
        <v>-459208.51999999996</v>
      </c>
      <c r="J18" s="6">
        <f t="shared" ref="J18" si="71">SUM(G18:I18)</f>
        <v>101357.25000000006</v>
      </c>
      <c r="K18" s="12"/>
      <c r="L18" s="6">
        <f t="shared" ref="L18" si="72">B18+G18</f>
        <v>679536.69000000006</v>
      </c>
      <c r="M18" s="6">
        <f t="shared" ref="M18" si="73">C18+H18</f>
        <v>-1084</v>
      </c>
      <c r="N18" s="6">
        <f t="shared" ref="N18" si="74">D18+I18</f>
        <v>-547398.72</v>
      </c>
      <c r="O18" s="6">
        <f t="shared" ref="O18" si="75">E18+J18</f>
        <v>131053.97000000007</v>
      </c>
      <c r="P18" s="6"/>
      <c r="Q18" s="6">
        <f>ROUND(O18*0.1,2)</f>
        <v>13105.4</v>
      </c>
      <c r="R18" s="6">
        <f t="shared" ref="R18" si="76">ROUND(Q18*0.15,2)</f>
        <v>1965.81</v>
      </c>
      <c r="S18" s="6">
        <f t="shared" ref="S18" si="77">ROUND(Q18*0.85,2)</f>
        <v>11139.59</v>
      </c>
    </row>
    <row r="19" spans="1:19" ht="15" customHeight="1" x14ac:dyDescent="0.25">
      <c r="A19" s="20">
        <f t="shared" si="13"/>
        <v>45549</v>
      </c>
      <c r="B19" s="6">
        <v>99993.749999999985</v>
      </c>
      <c r="C19" s="6">
        <v>-607</v>
      </c>
      <c r="D19" s="6">
        <v>-88739.900000000009</v>
      </c>
      <c r="E19" s="6">
        <f t="shared" ref="E19" si="78">SUM(B19:D19)</f>
        <v>10646.849999999977</v>
      </c>
      <c r="F19" s="12"/>
      <c r="G19" s="6">
        <v>517085.64000000007</v>
      </c>
      <c r="H19" s="6">
        <v>0</v>
      </c>
      <c r="I19" s="6">
        <v>-440293.37000000005</v>
      </c>
      <c r="J19" s="6">
        <f t="shared" ref="J19" si="79">SUM(G19:I19)</f>
        <v>76792.270000000019</v>
      </c>
      <c r="K19" s="12"/>
      <c r="L19" s="6">
        <f t="shared" ref="L19" si="80">B19+G19</f>
        <v>617079.39</v>
      </c>
      <c r="M19" s="6">
        <f t="shared" ref="M19" si="81">C19+H19</f>
        <v>-607</v>
      </c>
      <c r="N19" s="6">
        <f t="shared" ref="N19" si="82">D19+I19</f>
        <v>-529033.27</v>
      </c>
      <c r="O19" s="6">
        <f t="shared" ref="O19" si="83">E19+J19</f>
        <v>87439.12</v>
      </c>
      <c r="P19" s="6"/>
      <c r="Q19" s="6">
        <f>ROUND(O19*0.1,2)+0.01</f>
        <v>8743.92</v>
      </c>
      <c r="R19" s="6">
        <f t="shared" ref="R19" si="84">ROUND(Q19*0.15,2)</f>
        <v>1311.59</v>
      </c>
      <c r="S19" s="6">
        <f t="shared" ref="S19" si="85">ROUND(Q19*0.85,2)</f>
        <v>7432.33</v>
      </c>
    </row>
    <row r="20" spans="1:19" ht="15" customHeight="1" x14ac:dyDescent="0.25">
      <c r="A20" s="20">
        <f t="shared" si="13"/>
        <v>45556</v>
      </c>
      <c r="B20" s="6">
        <v>75834.149999999994</v>
      </c>
      <c r="C20" s="6">
        <v>-182</v>
      </c>
      <c r="D20" s="6">
        <v>-59580.149999999994</v>
      </c>
      <c r="E20" s="6">
        <f t="shared" ref="E20" si="86">SUM(B20:D20)</f>
        <v>16072</v>
      </c>
      <c r="F20" s="12"/>
      <c r="G20" s="6">
        <v>389176.28</v>
      </c>
      <c r="H20" s="6">
        <v>0</v>
      </c>
      <c r="I20" s="6">
        <v>-354788.46</v>
      </c>
      <c r="J20" s="6">
        <f t="shared" ref="J20" si="87">SUM(G20:I20)</f>
        <v>34387.820000000007</v>
      </c>
      <c r="K20" s="12"/>
      <c r="L20" s="6">
        <f t="shared" ref="L20" si="88">B20+G20</f>
        <v>465010.43000000005</v>
      </c>
      <c r="M20" s="6">
        <f t="shared" ref="M20" si="89">C20+H20</f>
        <v>-182</v>
      </c>
      <c r="N20" s="6">
        <f t="shared" ref="N20" si="90">D20+I20</f>
        <v>-414368.61</v>
      </c>
      <c r="O20" s="6">
        <f t="shared" ref="O20" si="91">E20+J20</f>
        <v>50459.820000000007</v>
      </c>
      <c r="P20" s="6"/>
      <c r="Q20" s="6">
        <f>ROUND(O20*0.1,2)</f>
        <v>5045.9799999999996</v>
      </c>
      <c r="R20" s="6">
        <f t="shared" ref="R20" si="92">ROUND(Q20*0.15,2)</f>
        <v>756.9</v>
      </c>
      <c r="S20" s="6">
        <f t="shared" ref="S20" si="93">ROUND(Q20*0.85,2)</f>
        <v>4289.08</v>
      </c>
    </row>
    <row r="21" spans="1:19" ht="15" customHeight="1" x14ac:dyDescent="0.25">
      <c r="A21" s="20">
        <f t="shared" si="13"/>
        <v>45563</v>
      </c>
      <c r="B21" s="6">
        <v>102781.28</v>
      </c>
      <c r="C21" s="6">
        <v>-3380</v>
      </c>
      <c r="D21" s="6">
        <v>-77184.299999999988</v>
      </c>
      <c r="E21" s="6">
        <f t="shared" ref="E21" si="94">SUM(B21:D21)</f>
        <v>22216.98000000001</v>
      </c>
      <c r="F21" s="12"/>
      <c r="G21" s="6">
        <v>469236.26</v>
      </c>
      <c r="H21" s="6">
        <v>0</v>
      </c>
      <c r="I21" s="6">
        <v>-433276.55999999994</v>
      </c>
      <c r="J21" s="6">
        <f t="shared" ref="J21" si="95">SUM(G21:I21)</f>
        <v>35959.70000000007</v>
      </c>
      <c r="K21" s="12"/>
      <c r="L21" s="6">
        <f t="shared" ref="L21" si="96">B21+G21</f>
        <v>572017.54</v>
      </c>
      <c r="M21" s="6">
        <f t="shared" ref="M21" si="97">C21+H21</f>
        <v>-3380</v>
      </c>
      <c r="N21" s="6">
        <f t="shared" ref="N21" si="98">D21+I21</f>
        <v>-510460.85999999993</v>
      </c>
      <c r="O21" s="6">
        <f t="shared" ref="O21" si="99">E21+J21</f>
        <v>58176.68000000008</v>
      </c>
      <c r="P21" s="6"/>
      <c r="Q21" s="6">
        <f>ROUND(O21*0.1,2)-0.01</f>
        <v>5817.66</v>
      </c>
      <c r="R21" s="6">
        <f t="shared" ref="R21" si="100">ROUND(Q21*0.15,2)</f>
        <v>872.65</v>
      </c>
      <c r="S21" s="6">
        <f t="shared" ref="S21" si="101">ROUND(Q21*0.85,2)</f>
        <v>4945.01</v>
      </c>
    </row>
    <row r="22" spans="1:19" ht="15" customHeight="1" x14ac:dyDescent="0.25">
      <c r="A22" s="20">
        <f t="shared" si="13"/>
        <v>45570</v>
      </c>
      <c r="B22" s="6">
        <v>124607.13</v>
      </c>
      <c r="C22" s="6">
        <v>-995</v>
      </c>
      <c r="D22" s="6">
        <v>-108926.25</v>
      </c>
      <c r="E22" s="6">
        <f t="shared" ref="E22" si="102">SUM(B22:D22)</f>
        <v>14685.880000000005</v>
      </c>
      <c r="F22" s="12"/>
      <c r="G22" s="6">
        <v>375395.23</v>
      </c>
      <c r="H22" s="6">
        <v>0</v>
      </c>
      <c r="I22" s="6">
        <v>-314172.86</v>
      </c>
      <c r="J22" s="6">
        <f t="shared" ref="J22" si="103">SUM(G22:I22)</f>
        <v>61222.369999999995</v>
      </c>
      <c r="K22" s="12"/>
      <c r="L22" s="6">
        <f t="shared" ref="L22" si="104">B22+G22</f>
        <v>500002.36</v>
      </c>
      <c r="M22" s="6">
        <f t="shared" ref="M22" si="105">C22+H22</f>
        <v>-995</v>
      </c>
      <c r="N22" s="6">
        <f t="shared" ref="N22" si="106">D22+I22</f>
        <v>-423099.11</v>
      </c>
      <c r="O22" s="6">
        <f t="shared" ref="O22" si="107">E22+J22</f>
        <v>75908.25</v>
      </c>
      <c r="P22" s="6"/>
      <c r="Q22" s="6">
        <f t="shared" ref="Q22:Q27" si="108">ROUND(O22*0.1,2)</f>
        <v>7590.83</v>
      </c>
      <c r="R22" s="6">
        <f t="shared" ref="R22" si="109">ROUND(Q22*0.15,2)</f>
        <v>1138.6199999999999</v>
      </c>
      <c r="S22" s="6">
        <f t="shared" ref="S22" si="110">ROUND(Q22*0.85,2)</f>
        <v>6452.21</v>
      </c>
    </row>
    <row r="23" spans="1:19" ht="15" customHeight="1" x14ac:dyDescent="0.25">
      <c r="A23" s="20">
        <f t="shared" si="13"/>
        <v>45577</v>
      </c>
      <c r="B23" s="6">
        <v>147385.78</v>
      </c>
      <c r="C23" s="6">
        <v>-7931</v>
      </c>
      <c r="D23" s="6">
        <v>-119926.25</v>
      </c>
      <c r="E23" s="6">
        <f t="shared" ref="E23" si="111">SUM(B23:D23)</f>
        <v>19528.53</v>
      </c>
      <c r="F23" s="12"/>
      <c r="G23" s="6">
        <v>445191.10999999993</v>
      </c>
      <c r="H23" s="6">
        <v>0</v>
      </c>
      <c r="I23" s="6">
        <v>-391422.04000000004</v>
      </c>
      <c r="J23" s="6">
        <f t="shared" ref="J23" si="112">SUM(G23:I23)</f>
        <v>53769.069999999891</v>
      </c>
      <c r="K23" s="12"/>
      <c r="L23" s="6">
        <f t="shared" ref="L23" si="113">B23+G23</f>
        <v>592576.8899999999</v>
      </c>
      <c r="M23" s="6">
        <f t="shared" ref="M23" si="114">C23+H23</f>
        <v>-7931</v>
      </c>
      <c r="N23" s="6">
        <f t="shared" ref="N23" si="115">D23+I23</f>
        <v>-511348.29000000004</v>
      </c>
      <c r="O23" s="6">
        <f t="shared" ref="O23" si="116">E23+J23</f>
        <v>73297.599999999889</v>
      </c>
      <c r="P23" s="6"/>
      <c r="Q23" s="6">
        <f t="shared" si="108"/>
        <v>7329.76</v>
      </c>
      <c r="R23" s="6">
        <f t="shared" ref="R23" si="117">ROUND(Q23*0.15,2)</f>
        <v>1099.46</v>
      </c>
      <c r="S23" s="6">
        <f t="shared" ref="S23" si="118">ROUND(Q23*0.85,2)</f>
        <v>6230.3</v>
      </c>
    </row>
    <row r="24" spans="1:19" ht="15" customHeight="1" x14ac:dyDescent="0.25">
      <c r="A24" s="20">
        <f t="shared" si="13"/>
        <v>45584</v>
      </c>
      <c r="B24" s="6">
        <v>109476.55</v>
      </c>
      <c r="C24" s="6">
        <v>-74</v>
      </c>
      <c r="D24" s="6">
        <v>-95823.4</v>
      </c>
      <c r="E24" s="6">
        <f t="shared" ref="E24" si="119">SUM(B24:D24)</f>
        <v>13579.150000000009</v>
      </c>
      <c r="F24" s="12"/>
      <c r="G24" s="6">
        <v>563275.69000000006</v>
      </c>
      <c r="H24" s="6">
        <v>0</v>
      </c>
      <c r="I24" s="6">
        <v>-546590.05000000005</v>
      </c>
      <c r="J24" s="6">
        <f t="shared" ref="J24" si="120">SUM(G24:I24)</f>
        <v>16685.640000000014</v>
      </c>
      <c r="K24" s="12"/>
      <c r="L24" s="6">
        <f t="shared" ref="L24" si="121">B24+G24</f>
        <v>672752.24000000011</v>
      </c>
      <c r="M24" s="6">
        <f t="shared" ref="M24" si="122">C24+H24</f>
        <v>-74</v>
      </c>
      <c r="N24" s="6">
        <f t="shared" ref="N24" si="123">D24+I24</f>
        <v>-642413.45000000007</v>
      </c>
      <c r="O24" s="6">
        <f t="shared" ref="O24" si="124">E24+J24</f>
        <v>30264.790000000023</v>
      </c>
      <c r="P24" s="6"/>
      <c r="Q24" s="6">
        <f t="shared" si="108"/>
        <v>3026.48</v>
      </c>
      <c r="R24" s="6">
        <f t="shared" ref="R24" si="125">ROUND(Q24*0.15,2)</f>
        <v>453.97</v>
      </c>
      <c r="S24" s="6">
        <f t="shared" ref="S24" si="126">ROUND(Q24*0.85,2)</f>
        <v>2572.5100000000002</v>
      </c>
    </row>
    <row r="25" spans="1:19" ht="15" customHeight="1" x14ac:dyDescent="0.25">
      <c r="A25" s="20">
        <f t="shared" si="13"/>
        <v>45591</v>
      </c>
      <c r="B25" s="6">
        <v>138141.89999999997</v>
      </c>
      <c r="C25" s="6">
        <v>-1650</v>
      </c>
      <c r="D25" s="6">
        <v>-90206.399999999994</v>
      </c>
      <c r="E25" s="6">
        <f t="shared" ref="E25" si="127">SUM(B25:D25)</f>
        <v>46285.499999999971</v>
      </c>
      <c r="F25" s="12"/>
      <c r="G25" s="6">
        <v>600034.76</v>
      </c>
      <c r="H25" s="6">
        <v>-1000</v>
      </c>
      <c r="I25" s="6">
        <v>-547146.07000000007</v>
      </c>
      <c r="J25" s="6">
        <f t="shared" ref="J25" si="128">SUM(G25:I25)</f>
        <v>51888.689999999944</v>
      </c>
      <c r="K25" s="12"/>
      <c r="L25" s="6">
        <f t="shared" ref="L25" si="129">B25+G25</f>
        <v>738176.65999999992</v>
      </c>
      <c r="M25" s="6">
        <f t="shared" ref="M25" si="130">C25+H25</f>
        <v>-2650</v>
      </c>
      <c r="N25" s="6">
        <f t="shared" ref="N25" si="131">D25+I25</f>
        <v>-637352.47000000009</v>
      </c>
      <c r="O25" s="6">
        <f t="shared" ref="O25" si="132">E25+J25</f>
        <v>98174.189999999915</v>
      </c>
      <c r="P25" s="6"/>
      <c r="Q25" s="6">
        <f t="shared" si="108"/>
        <v>9817.42</v>
      </c>
      <c r="R25" s="6">
        <f t="shared" ref="R25" si="133">ROUND(Q25*0.15,2)</f>
        <v>1472.61</v>
      </c>
      <c r="S25" s="6">
        <f t="shared" ref="S25" si="134">ROUND(Q25*0.85,2)</f>
        <v>8344.81</v>
      </c>
    </row>
    <row r="26" spans="1:19" ht="15" customHeight="1" x14ac:dyDescent="0.25">
      <c r="A26" s="20">
        <f t="shared" si="13"/>
        <v>45598</v>
      </c>
      <c r="B26" s="6">
        <v>108694.5</v>
      </c>
      <c r="C26" s="6">
        <v>-40</v>
      </c>
      <c r="D26" s="6">
        <v>-108037.59999999999</v>
      </c>
      <c r="E26" s="6">
        <f t="shared" ref="E26" si="135">SUM(B26:D26)</f>
        <v>616.90000000000873</v>
      </c>
      <c r="F26" s="12"/>
      <c r="G26" s="6">
        <v>473568.56999999995</v>
      </c>
      <c r="H26" s="6">
        <v>0</v>
      </c>
      <c r="I26" s="6">
        <v>-445931.38999999996</v>
      </c>
      <c r="J26" s="6">
        <f t="shared" ref="J26" si="136">SUM(G26:I26)</f>
        <v>27637.179999999993</v>
      </c>
      <c r="K26" s="12"/>
      <c r="L26" s="6">
        <f t="shared" ref="L26" si="137">B26+G26</f>
        <v>582263.06999999995</v>
      </c>
      <c r="M26" s="6">
        <f t="shared" ref="M26" si="138">C26+H26</f>
        <v>-40</v>
      </c>
      <c r="N26" s="6">
        <f t="shared" ref="N26" si="139">D26+I26</f>
        <v>-553968.99</v>
      </c>
      <c r="O26" s="6">
        <f t="shared" ref="O26" si="140">E26+J26</f>
        <v>28254.080000000002</v>
      </c>
      <c r="P26" s="6"/>
      <c r="Q26" s="6">
        <f t="shared" si="108"/>
        <v>2825.41</v>
      </c>
      <c r="R26" s="6">
        <f t="shared" ref="R26" si="141">ROUND(Q26*0.15,2)</f>
        <v>423.81</v>
      </c>
      <c r="S26" s="6">
        <f t="shared" ref="S26" si="142">ROUND(Q26*0.85,2)</f>
        <v>2401.6</v>
      </c>
    </row>
    <row r="27" spans="1:19" ht="15" customHeight="1" x14ac:dyDescent="0.25">
      <c r="A27" s="20">
        <f t="shared" si="13"/>
        <v>45605</v>
      </c>
      <c r="B27" s="6">
        <v>88518.47</v>
      </c>
      <c r="C27" s="6">
        <v>-513</v>
      </c>
      <c r="D27" s="6">
        <v>-77995.600000000006</v>
      </c>
      <c r="E27" s="6">
        <f t="shared" ref="E27" si="143">SUM(B27:D27)</f>
        <v>10009.869999999995</v>
      </c>
      <c r="F27" s="12"/>
      <c r="G27" s="6">
        <v>657476.80000000005</v>
      </c>
      <c r="H27" s="6">
        <v>0</v>
      </c>
      <c r="I27" s="6">
        <v>-613977.12</v>
      </c>
      <c r="J27" s="6">
        <f t="shared" ref="J27" si="144">SUM(G27:I27)</f>
        <v>43499.680000000051</v>
      </c>
      <c r="K27" s="12"/>
      <c r="L27" s="6">
        <f t="shared" ref="L27" si="145">B27+G27</f>
        <v>745995.27</v>
      </c>
      <c r="M27" s="6">
        <f t="shared" ref="M27" si="146">C27+H27</f>
        <v>-513</v>
      </c>
      <c r="N27" s="6">
        <f t="shared" ref="N27" si="147">D27+I27</f>
        <v>-691972.72</v>
      </c>
      <c r="O27" s="6">
        <f t="shared" ref="O27" si="148">E27+J27</f>
        <v>53509.550000000047</v>
      </c>
      <c r="P27" s="6"/>
      <c r="Q27" s="6">
        <f t="shared" si="108"/>
        <v>5350.96</v>
      </c>
      <c r="R27" s="6">
        <f t="shared" ref="R27" si="149">ROUND(Q27*0.15,2)</f>
        <v>802.64</v>
      </c>
      <c r="S27" s="6">
        <f t="shared" ref="S27" si="150">ROUND(Q27*0.85,2)</f>
        <v>4548.32</v>
      </c>
    </row>
    <row r="28" spans="1:19" ht="15" customHeight="1" x14ac:dyDescent="0.25">
      <c r="A28" s="20">
        <f t="shared" si="13"/>
        <v>45612</v>
      </c>
      <c r="B28" s="6">
        <v>94627.66</v>
      </c>
      <c r="C28" s="6">
        <v>-1330</v>
      </c>
      <c r="D28" s="6">
        <v>-76063</v>
      </c>
      <c r="E28" s="6">
        <f t="shared" ref="E28" si="151">SUM(B28:D28)</f>
        <v>17234.660000000003</v>
      </c>
      <c r="F28" s="12"/>
      <c r="G28" s="6">
        <v>883255.88</v>
      </c>
      <c r="H28" s="6">
        <v>0</v>
      </c>
      <c r="I28" s="6">
        <v>-798701.29</v>
      </c>
      <c r="J28" s="6">
        <f t="shared" ref="J28" si="152">SUM(G28:I28)</f>
        <v>84554.589999999967</v>
      </c>
      <c r="K28" s="12"/>
      <c r="L28" s="6">
        <f t="shared" ref="L28" si="153">B28+G28</f>
        <v>977883.54</v>
      </c>
      <c r="M28" s="6">
        <f t="shared" ref="M28" si="154">C28+H28</f>
        <v>-1330</v>
      </c>
      <c r="N28" s="6">
        <f t="shared" ref="N28" si="155">D28+I28</f>
        <v>-874764.29</v>
      </c>
      <c r="O28" s="6">
        <f t="shared" ref="O28" si="156">E28+J28</f>
        <v>101789.24999999997</v>
      </c>
      <c r="P28" s="6"/>
      <c r="Q28" s="6">
        <f>ROUND(O28*0.1,2)-0.01</f>
        <v>10178.92</v>
      </c>
      <c r="R28" s="6">
        <f t="shared" ref="R28" si="157">ROUND(Q28*0.15,2)</f>
        <v>1526.84</v>
      </c>
      <c r="S28" s="6">
        <f t="shared" ref="S28" si="158">ROUND(Q28*0.85,2)</f>
        <v>8652.08</v>
      </c>
    </row>
    <row r="29" spans="1:19" ht="15" customHeight="1" x14ac:dyDescent="0.25">
      <c r="A29" s="20">
        <f t="shared" si="13"/>
        <v>45619</v>
      </c>
      <c r="B29" s="6">
        <v>104306.95</v>
      </c>
      <c r="C29" s="6">
        <v>-171</v>
      </c>
      <c r="D29" s="6">
        <v>-100935.85</v>
      </c>
      <c r="E29" s="6">
        <f t="shared" ref="E29" si="159">SUM(B29:D29)</f>
        <v>3200.0999999999913</v>
      </c>
      <c r="F29" s="12"/>
      <c r="G29" s="6">
        <v>728592.97</v>
      </c>
      <c r="H29" s="6">
        <v>0</v>
      </c>
      <c r="I29" s="6">
        <v>-687848.05</v>
      </c>
      <c r="J29" s="6">
        <f t="shared" ref="J29" si="160">SUM(G29:I29)</f>
        <v>40744.919999999925</v>
      </c>
      <c r="K29" s="12"/>
      <c r="L29" s="6">
        <f t="shared" ref="L29" si="161">B29+G29</f>
        <v>832899.91999999993</v>
      </c>
      <c r="M29" s="6">
        <f t="shared" ref="M29" si="162">C29+H29</f>
        <v>-171</v>
      </c>
      <c r="N29" s="6">
        <f t="shared" ref="N29" si="163">D29+I29</f>
        <v>-788783.9</v>
      </c>
      <c r="O29" s="6">
        <f t="shared" ref="O29" si="164">E29+J29</f>
        <v>43945.019999999917</v>
      </c>
      <c r="P29" s="6"/>
      <c r="Q29" s="6">
        <f>ROUND(O29*0.1,2)</f>
        <v>4394.5</v>
      </c>
      <c r="R29" s="6">
        <f t="shared" ref="R29" si="165">ROUND(Q29*0.15,2)</f>
        <v>659.18</v>
      </c>
      <c r="S29" s="6">
        <f>ROUND(Q29*0.85,2)-0.01</f>
        <v>3735.3199999999997</v>
      </c>
    </row>
    <row r="30" spans="1:19" ht="15" customHeight="1" x14ac:dyDescent="0.25">
      <c r="A30" s="20">
        <f t="shared" si="13"/>
        <v>45626</v>
      </c>
      <c r="B30" s="6">
        <v>109430.49</v>
      </c>
      <c r="C30" s="6">
        <v>-840</v>
      </c>
      <c r="D30" s="6">
        <v>-88580.800000000003</v>
      </c>
      <c r="E30" s="6">
        <f t="shared" ref="E30" si="166">SUM(B30:D30)</f>
        <v>20009.690000000002</v>
      </c>
      <c r="F30" s="12"/>
      <c r="G30" s="6">
        <v>896953.85999999987</v>
      </c>
      <c r="H30" s="6">
        <v>-99.92</v>
      </c>
      <c r="I30" s="6">
        <v>-843249.09000000008</v>
      </c>
      <c r="J30" s="6">
        <f t="shared" ref="J30" si="167">SUM(G30:I30)</f>
        <v>53604.849999999744</v>
      </c>
      <c r="K30" s="12"/>
      <c r="L30" s="6">
        <f t="shared" ref="L30" si="168">B30+G30</f>
        <v>1006384.3499999999</v>
      </c>
      <c r="M30" s="6">
        <f t="shared" ref="M30" si="169">C30+H30</f>
        <v>-939.92</v>
      </c>
      <c r="N30" s="6">
        <f t="shared" ref="N30" si="170">D30+I30</f>
        <v>-931829.89000000013</v>
      </c>
      <c r="O30" s="6">
        <f t="shared" ref="O30" si="171">E30+J30</f>
        <v>73614.539999999746</v>
      </c>
      <c r="P30" s="6"/>
      <c r="Q30" s="6">
        <f>ROUND(O30*0.1,2)</f>
        <v>7361.45</v>
      </c>
      <c r="R30" s="6">
        <f t="shared" ref="R30" si="172">ROUND(Q30*0.15,2)</f>
        <v>1104.22</v>
      </c>
      <c r="S30" s="6">
        <f t="shared" ref="S30:S35" si="173">ROUND(Q30*0.85,2)</f>
        <v>6257.23</v>
      </c>
    </row>
    <row r="31" spans="1:19" ht="15" customHeight="1" x14ac:dyDescent="0.25">
      <c r="A31" s="20">
        <f t="shared" si="13"/>
        <v>45633</v>
      </c>
      <c r="B31" s="6">
        <v>84467.6</v>
      </c>
      <c r="C31" s="6">
        <v>-375</v>
      </c>
      <c r="D31" s="6">
        <v>-84171.799999999988</v>
      </c>
      <c r="E31" s="6">
        <f t="shared" ref="E31" si="174">SUM(B31:D31)</f>
        <v>-79.199999999982538</v>
      </c>
      <c r="F31" s="12"/>
      <c r="G31" s="6">
        <v>474893.05000000005</v>
      </c>
      <c r="H31" s="6">
        <v>0</v>
      </c>
      <c r="I31" s="6">
        <v>-457458.77999999991</v>
      </c>
      <c r="J31" s="6">
        <f t="shared" ref="J31" si="175">SUM(G31:I31)</f>
        <v>17434.270000000135</v>
      </c>
      <c r="K31" s="12"/>
      <c r="L31" s="6">
        <f t="shared" ref="L31" si="176">B31+G31</f>
        <v>559360.65</v>
      </c>
      <c r="M31" s="6">
        <f t="shared" ref="M31" si="177">C31+H31</f>
        <v>-375</v>
      </c>
      <c r="N31" s="6">
        <f t="shared" ref="N31" si="178">D31+I31</f>
        <v>-541630.57999999984</v>
      </c>
      <c r="O31" s="6">
        <f t="shared" ref="O31" si="179">E31+J31</f>
        <v>17355.070000000153</v>
      </c>
      <c r="P31" s="6"/>
      <c r="Q31" s="6">
        <f>ROUND(O31*0.1,2)</f>
        <v>1735.51</v>
      </c>
      <c r="R31" s="6">
        <f t="shared" ref="R31" si="180">ROUND(Q31*0.15,2)</f>
        <v>260.33</v>
      </c>
      <c r="S31" s="6">
        <f t="shared" si="173"/>
        <v>1475.18</v>
      </c>
    </row>
    <row r="32" spans="1:19" ht="15" customHeight="1" x14ac:dyDescent="0.25">
      <c r="A32" s="20">
        <f t="shared" si="13"/>
        <v>45640</v>
      </c>
      <c r="B32" s="6">
        <v>94846.229999999981</v>
      </c>
      <c r="C32" s="6">
        <v>-70</v>
      </c>
      <c r="D32" s="6">
        <v>-79056.850000000006</v>
      </c>
      <c r="E32" s="6">
        <f t="shared" ref="E32" si="181">SUM(B32:D32)</f>
        <v>15719.379999999976</v>
      </c>
      <c r="F32" s="12"/>
      <c r="G32" s="6">
        <v>674499.61</v>
      </c>
      <c r="H32" s="6">
        <v>0</v>
      </c>
      <c r="I32" s="6">
        <v>-596948.86</v>
      </c>
      <c r="J32" s="6">
        <f t="shared" ref="J32" si="182">SUM(G32:I32)</f>
        <v>77550.75</v>
      </c>
      <c r="K32" s="12"/>
      <c r="L32" s="6">
        <f t="shared" ref="L32" si="183">B32+G32</f>
        <v>769345.84</v>
      </c>
      <c r="M32" s="6">
        <f t="shared" ref="M32" si="184">C32+H32</f>
        <v>-70</v>
      </c>
      <c r="N32" s="6">
        <f t="shared" ref="N32" si="185">D32+I32</f>
        <v>-676005.71</v>
      </c>
      <c r="O32" s="6">
        <f t="shared" ref="O32" si="186">E32+J32</f>
        <v>93270.129999999976</v>
      </c>
      <c r="P32" s="6"/>
      <c r="Q32" s="6">
        <f>ROUND(O32*0.1,2)+0.01</f>
        <v>9327.02</v>
      </c>
      <c r="R32" s="6">
        <f t="shared" ref="R32" si="187">ROUND(Q32*0.15,2)</f>
        <v>1399.05</v>
      </c>
      <c r="S32" s="6">
        <f t="shared" si="173"/>
        <v>7927.97</v>
      </c>
    </row>
    <row r="33" spans="1:19" ht="15" customHeight="1" x14ac:dyDescent="0.25">
      <c r="A33" s="20">
        <f t="shared" si="13"/>
        <v>45647</v>
      </c>
      <c r="B33" s="6">
        <v>103413.9</v>
      </c>
      <c r="C33" s="6">
        <v>-1095</v>
      </c>
      <c r="D33" s="6">
        <v>-96963.400000000009</v>
      </c>
      <c r="E33" s="6">
        <f t="shared" ref="E33" si="188">SUM(B33:D33)</f>
        <v>5355.4999999999854</v>
      </c>
      <c r="F33" s="12"/>
      <c r="G33" s="6">
        <v>790756.7300000001</v>
      </c>
      <c r="H33" s="6">
        <v>-50</v>
      </c>
      <c r="I33" s="6">
        <v>-696675.39000000013</v>
      </c>
      <c r="J33" s="6">
        <f t="shared" ref="J33" si="189">SUM(G33:I33)</f>
        <v>94031.339999999967</v>
      </c>
      <c r="K33" s="12"/>
      <c r="L33" s="6">
        <f t="shared" ref="L33" si="190">B33+G33</f>
        <v>894170.63000000012</v>
      </c>
      <c r="M33" s="6">
        <f t="shared" ref="M33" si="191">C33+H33</f>
        <v>-1145</v>
      </c>
      <c r="N33" s="6">
        <f t="shared" ref="N33" si="192">D33+I33</f>
        <v>-793638.79000000015</v>
      </c>
      <c r="O33" s="6">
        <f t="shared" ref="O33" si="193">E33+J33</f>
        <v>99386.839999999953</v>
      </c>
      <c r="P33" s="6"/>
      <c r="Q33" s="6">
        <f>ROUND(O33*0.1,2)</f>
        <v>9938.68</v>
      </c>
      <c r="R33" s="6">
        <f t="shared" ref="R33" si="194">ROUND(Q33*0.15,2)</f>
        <v>1490.8</v>
      </c>
      <c r="S33" s="6">
        <f t="shared" si="173"/>
        <v>8447.8799999999992</v>
      </c>
    </row>
    <row r="34" spans="1:19" ht="15" customHeight="1" x14ac:dyDescent="0.25">
      <c r="A34" s="20">
        <f t="shared" si="13"/>
        <v>45654</v>
      </c>
      <c r="B34" s="6">
        <v>98022.5</v>
      </c>
      <c r="C34" s="6">
        <v>-100</v>
      </c>
      <c r="D34" s="6">
        <v>-95045.799999999988</v>
      </c>
      <c r="E34" s="6">
        <f t="shared" ref="E34" si="195">SUM(B34:D34)</f>
        <v>2876.7000000000116</v>
      </c>
      <c r="F34" s="12"/>
      <c r="G34" s="6">
        <v>729207.65999999992</v>
      </c>
      <c r="H34" s="6">
        <v>-250</v>
      </c>
      <c r="I34" s="6">
        <v>-682424.49000000011</v>
      </c>
      <c r="J34" s="6">
        <f t="shared" ref="J34" si="196">SUM(G34:I34)</f>
        <v>46533.169999999809</v>
      </c>
      <c r="K34" s="12"/>
      <c r="L34" s="6">
        <f t="shared" ref="L34" si="197">B34+G34</f>
        <v>827230.15999999992</v>
      </c>
      <c r="M34" s="6">
        <f t="shared" ref="M34" si="198">C34+H34</f>
        <v>-350</v>
      </c>
      <c r="N34" s="6">
        <f t="shared" ref="N34" si="199">D34+I34</f>
        <v>-777470.29</v>
      </c>
      <c r="O34" s="6">
        <f t="shared" ref="O34" si="200">E34+J34</f>
        <v>49409.869999999821</v>
      </c>
      <c r="P34" s="6"/>
      <c r="Q34" s="6">
        <f>ROUND(O34*0.1,2)-0.01</f>
        <v>4940.9799999999996</v>
      </c>
      <c r="R34" s="6">
        <f t="shared" ref="R34" si="201">ROUND(Q34*0.15,2)</f>
        <v>741.15</v>
      </c>
      <c r="S34" s="6">
        <f t="shared" si="173"/>
        <v>4199.83</v>
      </c>
    </row>
    <row r="35" spans="1:19" ht="15" customHeight="1" x14ac:dyDescent="0.25">
      <c r="A35" s="20">
        <f t="shared" si="13"/>
        <v>45661</v>
      </c>
      <c r="B35" s="6">
        <v>120237.09999999999</v>
      </c>
      <c r="C35" s="6">
        <v>-1430</v>
      </c>
      <c r="D35" s="6">
        <v>-125315.15</v>
      </c>
      <c r="E35" s="6">
        <f t="shared" ref="E35" si="202">SUM(B35:D35)</f>
        <v>-6508.0500000000029</v>
      </c>
      <c r="F35" s="12"/>
      <c r="G35" s="6">
        <v>562829.09</v>
      </c>
      <c r="H35" s="6">
        <v>-100</v>
      </c>
      <c r="I35" s="6">
        <v>-552989.39</v>
      </c>
      <c r="J35" s="6">
        <f t="shared" ref="J35" si="203">SUM(G35:I35)</f>
        <v>9739.6999999999534</v>
      </c>
      <c r="K35" s="12"/>
      <c r="L35" s="6">
        <f t="shared" ref="L35" si="204">B35+G35</f>
        <v>683066.19</v>
      </c>
      <c r="M35" s="6">
        <f t="shared" ref="M35" si="205">C35+H35</f>
        <v>-1530</v>
      </c>
      <c r="N35" s="6">
        <f t="shared" ref="N35" si="206">D35+I35</f>
        <v>-678304.54</v>
      </c>
      <c r="O35" s="6">
        <f t="shared" ref="O35" si="207">E35+J35</f>
        <v>3231.6499999999505</v>
      </c>
      <c r="P35" s="6"/>
      <c r="Q35" s="6">
        <f>ROUND(O35*0.1,2)</f>
        <v>323.16000000000003</v>
      </c>
      <c r="R35" s="6">
        <f t="shared" ref="R35" si="208">ROUND(Q35*0.15,2)</f>
        <v>48.47</v>
      </c>
      <c r="S35" s="6">
        <f t="shared" si="173"/>
        <v>274.69</v>
      </c>
    </row>
    <row r="36" spans="1:19" ht="15" customHeight="1" x14ac:dyDescent="0.25">
      <c r="A36" s="20">
        <f t="shared" si="13"/>
        <v>45668</v>
      </c>
      <c r="B36" s="6">
        <v>124093.97</v>
      </c>
      <c r="C36" s="6">
        <v>-300</v>
      </c>
      <c r="D36" s="6">
        <v>-119173.55000000002</v>
      </c>
      <c r="E36" s="6">
        <f t="shared" ref="E36" si="209">SUM(B36:D36)</f>
        <v>4620.4199999999837</v>
      </c>
      <c r="F36" s="12"/>
      <c r="G36" s="6">
        <v>468293.89</v>
      </c>
      <c r="H36" s="6">
        <v>0</v>
      </c>
      <c r="I36" s="6">
        <v>-420149.68000000005</v>
      </c>
      <c r="J36" s="6">
        <f t="shared" ref="J36" si="210">SUM(G36:I36)</f>
        <v>48144.209999999963</v>
      </c>
      <c r="K36" s="12"/>
      <c r="L36" s="6">
        <f t="shared" ref="L36" si="211">B36+G36</f>
        <v>592387.86</v>
      </c>
      <c r="M36" s="6">
        <f t="shared" ref="M36" si="212">C36+H36</f>
        <v>-300</v>
      </c>
      <c r="N36" s="6">
        <f t="shared" ref="N36" si="213">D36+I36</f>
        <v>-539323.2300000001</v>
      </c>
      <c r="O36" s="6">
        <f t="shared" ref="O36" si="214">E36+J36</f>
        <v>52764.629999999946</v>
      </c>
      <c r="P36" s="6"/>
      <c r="Q36" s="6">
        <f>ROUND(O36*0.1,2)</f>
        <v>5276.46</v>
      </c>
      <c r="R36" s="6">
        <f t="shared" ref="R36" si="215">ROUND(Q36*0.15,2)</f>
        <v>791.47</v>
      </c>
      <c r="S36" s="6">
        <f t="shared" ref="S36" si="216">ROUND(Q36*0.85,2)</f>
        <v>4484.99</v>
      </c>
    </row>
    <row r="37" spans="1:19" ht="15" customHeight="1" x14ac:dyDescent="0.25">
      <c r="A37" s="17"/>
      <c r="B37" s="6"/>
      <c r="C37" s="6"/>
      <c r="D37" s="6"/>
      <c r="E37" s="6"/>
      <c r="F37" s="12"/>
      <c r="G37" s="6"/>
      <c r="H37" s="6"/>
      <c r="I37" s="6"/>
      <c r="J37" s="6"/>
      <c r="K37" s="12"/>
      <c r="L37" s="6"/>
      <c r="M37" s="6"/>
      <c r="N37" s="6"/>
      <c r="O37" s="6"/>
      <c r="P37" s="6"/>
      <c r="Q37" s="6"/>
      <c r="R37" s="6"/>
      <c r="S37" s="18"/>
    </row>
    <row r="38" spans="1:19" ht="15" customHeight="1" thickBot="1" x14ac:dyDescent="0.3">
      <c r="B38" s="7">
        <f>SUM(B9:B37)</f>
        <v>2526503.7400000002</v>
      </c>
      <c r="C38" s="7">
        <f>SUM(C9:C37)</f>
        <v>-25936</v>
      </c>
      <c r="D38" s="7">
        <f>SUM(D9:D37)</f>
        <v>-2150628.6</v>
      </c>
      <c r="E38" s="7">
        <f>SUM(E9:E37)</f>
        <v>349939.14000000007</v>
      </c>
      <c r="F38" s="12"/>
      <c r="G38" s="7">
        <f>SUM(G9:G37)</f>
        <v>15032607.450000003</v>
      </c>
      <c r="H38" s="7">
        <f>SUM(H9:H37)</f>
        <v>-2024.92</v>
      </c>
      <c r="I38" s="7">
        <f>SUM(I9:I37)</f>
        <v>-13643325.370000001</v>
      </c>
      <c r="J38" s="7">
        <f>SUM(J9:J37)</f>
        <v>1387257.1599999995</v>
      </c>
      <c r="K38" s="12"/>
      <c r="L38" s="7">
        <f>SUM(L9:L37)</f>
        <v>17559111.190000001</v>
      </c>
      <c r="M38" s="7">
        <f>SUM(M9:M37)</f>
        <v>-27960.92</v>
      </c>
      <c r="N38" s="7">
        <f>SUM(N9:N37)</f>
        <v>-15793953.970000006</v>
      </c>
      <c r="O38" s="7">
        <f>SUM(O9:O37)</f>
        <v>1737196.2999999993</v>
      </c>
      <c r="P38" s="12"/>
      <c r="Q38" s="7">
        <f>SUM(Q9:Q37)</f>
        <v>173719.64</v>
      </c>
      <c r="R38" s="7">
        <f>SUM(R9:R37)</f>
        <v>26057.930000000004</v>
      </c>
      <c r="S38" s="7">
        <f>SUM(S9:S37)</f>
        <v>147661.70999999996</v>
      </c>
    </row>
    <row r="39" spans="1:19" ht="15" customHeight="1" thickTop="1" x14ac:dyDescent="0.25"/>
    <row r="40" spans="1:19" ht="15" customHeight="1" x14ac:dyDescent="0.25">
      <c r="A40" s="11" t="s">
        <v>23</v>
      </c>
    </row>
    <row r="41" spans="1:19" ht="15" customHeight="1" x14ac:dyDescent="0.25">
      <c r="A4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1"/>
  <sheetViews>
    <sheetView zoomScaleNormal="100" workbookViewId="0">
      <pane ySplit="6" topLeftCell="A19" activePane="bottomLeft" state="frozen"/>
      <selection activeCell="A4" sqref="A4:S4"/>
      <selection pane="bottomLeft" activeCell="A37" sqref="A37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36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20">
        <f t="shared" si="14"/>
        <v>45542</v>
      </c>
      <c r="B18" s="6">
        <v>121585.7</v>
      </c>
      <c r="C18" s="6">
        <v>-1575</v>
      </c>
      <c r="D18" s="6">
        <v>-94962.849999999991</v>
      </c>
      <c r="E18" s="6">
        <f t="shared" ref="E18" si="74">SUM(B18:D18)</f>
        <v>25047.850000000006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121585.7</v>
      </c>
      <c r="M18" s="6">
        <f t="shared" ref="M18" si="77">C18+H18</f>
        <v>-1575</v>
      </c>
      <c r="N18" s="6">
        <f t="shared" ref="N18" si="78">D18+I18</f>
        <v>-94962.849999999991</v>
      </c>
      <c r="O18" s="6">
        <f t="shared" ref="O18" si="79">E18+J18</f>
        <v>25047.850000000006</v>
      </c>
      <c r="P18" s="6"/>
      <c r="Q18" s="6">
        <f t="shared" ref="Q18" si="80">ROUND(O18*0.1,2)</f>
        <v>2504.79</v>
      </c>
      <c r="R18" s="6">
        <f t="shared" ref="R18" si="81">ROUND(Q18*0.15,2)</f>
        <v>375.72</v>
      </c>
      <c r="S18" s="6">
        <f t="shared" ref="S18" si="82">ROUND(Q18*0.85,2)</f>
        <v>2129.0700000000002</v>
      </c>
    </row>
    <row r="19" spans="1:19" ht="15" customHeight="1" x14ac:dyDescent="0.25">
      <c r="A19" s="20">
        <f t="shared" si="14"/>
        <v>45549</v>
      </c>
      <c r="B19" s="6">
        <v>154831.35</v>
      </c>
      <c r="C19" s="6">
        <v>-1982</v>
      </c>
      <c r="D19" s="6">
        <v>-106819.11</v>
      </c>
      <c r="E19" s="6">
        <f t="shared" ref="E19" si="83">SUM(B19:D19)</f>
        <v>46030.240000000005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154831.35</v>
      </c>
      <c r="M19" s="6">
        <f t="shared" ref="M19" si="86">C19+H19</f>
        <v>-1982</v>
      </c>
      <c r="N19" s="6">
        <f t="shared" ref="N19" si="87">D19+I19</f>
        <v>-106819.11</v>
      </c>
      <c r="O19" s="6">
        <f t="shared" ref="O19" si="88">E19+J19</f>
        <v>46030.240000000005</v>
      </c>
      <c r="P19" s="6"/>
      <c r="Q19" s="6">
        <f t="shared" ref="Q19" si="89">ROUND(O19*0.1,2)</f>
        <v>4603.0200000000004</v>
      </c>
      <c r="R19" s="6">
        <f t="shared" ref="R19" si="90">ROUND(Q19*0.15,2)</f>
        <v>690.45</v>
      </c>
      <c r="S19" s="6">
        <f t="shared" ref="S19" si="91">ROUND(Q19*0.85,2)</f>
        <v>3912.57</v>
      </c>
    </row>
    <row r="20" spans="1:19" ht="15" customHeight="1" x14ac:dyDescent="0.25">
      <c r="A20" s="20">
        <f t="shared" si="14"/>
        <v>45556</v>
      </c>
      <c r="B20" s="6">
        <v>212107.65000000002</v>
      </c>
      <c r="C20" s="6">
        <v>-2093</v>
      </c>
      <c r="D20" s="6">
        <v>-176807.82000000004</v>
      </c>
      <c r="E20" s="6">
        <f t="shared" ref="E20" si="92">SUM(B20:D20)</f>
        <v>33206.829999999987</v>
      </c>
      <c r="F20" s="12"/>
      <c r="G20" s="6">
        <v>0</v>
      </c>
      <c r="H20" s="6">
        <v>0</v>
      </c>
      <c r="I20" s="6">
        <v>0</v>
      </c>
      <c r="J20" s="6">
        <f t="shared" ref="J20" si="93">SUM(G20:I20)</f>
        <v>0</v>
      </c>
      <c r="K20" s="12"/>
      <c r="L20" s="6">
        <f t="shared" ref="L20" si="94">B20+G20</f>
        <v>212107.65000000002</v>
      </c>
      <c r="M20" s="6">
        <f t="shared" ref="M20" si="95">C20+H20</f>
        <v>-2093</v>
      </c>
      <c r="N20" s="6">
        <f t="shared" ref="N20" si="96">D20+I20</f>
        <v>-176807.82000000004</v>
      </c>
      <c r="O20" s="6">
        <f t="shared" ref="O20" si="97">E20+J20</f>
        <v>33206.829999999987</v>
      </c>
      <c r="P20" s="6"/>
      <c r="Q20" s="6">
        <f t="shared" ref="Q20" si="98">ROUND(O20*0.1,2)</f>
        <v>3320.68</v>
      </c>
      <c r="R20" s="6">
        <f t="shared" ref="R20" si="99">ROUND(Q20*0.15,2)</f>
        <v>498.1</v>
      </c>
      <c r="S20" s="6">
        <f t="shared" ref="S20" si="100">ROUND(Q20*0.85,2)</f>
        <v>2822.58</v>
      </c>
    </row>
    <row r="21" spans="1:19" ht="15" customHeight="1" x14ac:dyDescent="0.25">
      <c r="A21" s="20">
        <f t="shared" si="14"/>
        <v>45563</v>
      </c>
      <c r="B21" s="6">
        <v>313864.85000000003</v>
      </c>
      <c r="C21" s="6">
        <v>-2615</v>
      </c>
      <c r="D21" s="6">
        <v>-306848.97000000003</v>
      </c>
      <c r="E21" s="6">
        <f t="shared" ref="E21" si="101">SUM(B21:D21)</f>
        <v>4400.8800000000047</v>
      </c>
      <c r="F21" s="12"/>
      <c r="G21" s="6">
        <v>0</v>
      </c>
      <c r="H21" s="6">
        <v>0</v>
      </c>
      <c r="I21" s="6">
        <v>0</v>
      </c>
      <c r="J21" s="6">
        <f t="shared" ref="J21" si="102">SUM(G21:I21)</f>
        <v>0</v>
      </c>
      <c r="K21" s="12"/>
      <c r="L21" s="6">
        <f t="shared" ref="L21" si="103">B21+G21</f>
        <v>313864.85000000003</v>
      </c>
      <c r="M21" s="6">
        <f t="shared" ref="M21" si="104">C21+H21</f>
        <v>-2615</v>
      </c>
      <c r="N21" s="6">
        <f t="shared" ref="N21" si="105">D21+I21</f>
        <v>-306848.97000000003</v>
      </c>
      <c r="O21" s="6">
        <f t="shared" ref="O21" si="106">E21+J21</f>
        <v>4400.8800000000047</v>
      </c>
      <c r="P21" s="6"/>
      <c r="Q21" s="6">
        <f t="shared" ref="Q21" si="107">ROUND(O21*0.1,2)</f>
        <v>440.09</v>
      </c>
      <c r="R21" s="6">
        <f t="shared" ref="R21" si="108">ROUND(Q21*0.15,2)</f>
        <v>66.010000000000005</v>
      </c>
      <c r="S21" s="6">
        <f t="shared" ref="S21" si="109">ROUND(Q21*0.85,2)</f>
        <v>374.08</v>
      </c>
    </row>
    <row r="22" spans="1:19" ht="15" customHeight="1" x14ac:dyDescent="0.25">
      <c r="A22" s="20">
        <f t="shared" si="14"/>
        <v>45570</v>
      </c>
      <c r="B22" s="6">
        <v>270413.7</v>
      </c>
      <c r="C22" s="6">
        <v>-2742</v>
      </c>
      <c r="D22" s="6">
        <v>-237713.2</v>
      </c>
      <c r="E22" s="6">
        <f t="shared" ref="E22" si="110">SUM(B22:D22)</f>
        <v>29958.5</v>
      </c>
      <c r="F22" s="12"/>
      <c r="G22" s="6">
        <v>0</v>
      </c>
      <c r="H22" s="6">
        <v>0</v>
      </c>
      <c r="I22" s="6">
        <v>0</v>
      </c>
      <c r="J22" s="6">
        <f t="shared" ref="J22" si="111">SUM(G22:I22)</f>
        <v>0</v>
      </c>
      <c r="K22" s="12"/>
      <c r="L22" s="6">
        <f t="shared" ref="L22" si="112">B22+G22</f>
        <v>270413.7</v>
      </c>
      <c r="M22" s="6">
        <f t="shared" ref="M22" si="113">C22+H22</f>
        <v>-2742</v>
      </c>
      <c r="N22" s="6">
        <f t="shared" ref="N22" si="114">D22+I22</f>
        <v>-237713.2</v>
      </c>
      <c r="O22" s="6">
        <f t="shared" ref="O22" si="115">E22+J22</f>
        <v>29958.5</v>
      </c>
      <c r="P22" s="6"/>
      <c r="Q22" s="6">
        <f t="shared" ref="Q22" si="116">ROUND(O22*0.1,2)</f>
        <v>2995.85</v>
      </c>
      <c r="R22" s="6">
        <f t="shared" ref="R22" si="117">ROUND(Q22*0.15,2)</f>
        <v>449.38</v>
      </c>
      <c r="S22" s="6">
        <f t="shared" ref="S22" si="118">ROUND(Q22*0.85,2)</f>
        <v>2546.4699999999998</v>
      </c>
    </row>
    <row r="23" spans="1:19" ht="15" customHeight="1" x14ac:dyDescent="0.25">
      <c r="A23" s="20">
        <f t="shared" si="14"/>
        <v>45577</v>
      </c>
      <c r="B23" s="6">
        <v>278899.7</v>
      </c>
      <c r="C23" s="6">
        <v>-5219</v>
      </c>
      <c r="D23" s="6">
        <v>-235398.08000000002</v>
      </c>
      <c r="E23" s="6">
        <f t="shared" ref="E23" si="119">SUM(B23:D23)</f>
        <v>38282.619999999995</v>
      </c>
      <c r="F23" s="12"/>
      <c r="G23" s="6">
        <v>0</v>
      </c>
      <c r="H23" s="6">
        <v>0</v>
      </c>
      <c r="I23" s="6">
        <v>0</v>
      </c>
      <c r="J23" s="6">
        <f t="shared" ref="J23" si="120">SUM(G23:I23)</f>
        <v>0</v>
      </c>
      <c r="K23" s="12"/>
      <c r="L23" s="6">
        <f t="shared" ref="L23" si="121">B23+G23</f>
        <v>278899.7</v>
      </c>
      <c r="M23" s="6">
        <f t="shared" ref="M23" si="122">C23+H23</f>
        <v>-5219</v>
      </c>
      <c r="N23" s="6">
        <f t="shared" ref="N23" si="123">D23+I23</f>
        <v>-235398.08000000002</v>
      </c>
      <c r="O23" s="6">
        <f t="shared" ref="O23" si="124">E23+J23</f>
        <v>38282.619999999995</v>
      </c>
      <c r="P23" s="6"/>
      <c r="Q23" s="6">
        <f t="shared" ref="Q23" si="125">ROUND(O23*0.1,2)</f>
        <v>3828.26</v>
      </c>
      <c r="R23" s="6">
        <f t="shared" ref="R23" si="126">ROUND(Q23*0.15,2)</f>
        <v>574.24</v>
      </c>
      <c r="S23" s="6">
        <f t="shared" ref="S23" si="127">ROUND(Q23*0.85,2)</f>
        <v>3254.02</v>
      </c>
    </row>
    <row r="24" spans="1:19" ht="15" customHeight="1" x14ac:dyDescent="0.25">
      <c r="A24" s="20">
        <f t="shared" si="14"/>
        <v>45584</v>
      </c>
      <c r="B24" s="6">
        <v>246991.84999999998</v>
      </c>
      <c r="C24" s="6">
        <v>-4331</v>
      </c>
      <c r="D24" s="6">
        <v>-223577.75000000003</v>
      </c>
      <c r="E24" s="6">
        <f t="shared" ref="E24" si="128">SUM(B24:D24)</f>
        <v>19083.099999999948</v>
      </c>
      <c r="F24" s="12"/>
      <c r="G24" s="6">
        <v>0</v>
      </c>
      <c r="H24" s="6">
        <v>0</v>
      </c>
      <c r="I24" s="6">
        <v>0</v>
      </c>
      <c r="J24" s="6">
        <f t="shared" ref="J24" si="129">SUM(G24:I24)</f>
        <v>0</v>
      </c>
      <c r="K24" s="12"/>
      <c r="L24" s="6">
        <f t="shared" ref="L24" si="130">B24+G24</f>
        <v>246991.84999999998</v>
      </c>
      <c r="M24" s="6">
        <f t="shared" ref="M24" si="131">C24+H24</f>
        <v>-4331</v>
      </c>
      <c r="N24" s="6">
        <f t="shared" ref="N24" si="132">D24+I24</f>
        <v>-223577.75000000003</v>
      </c>
      <c r="O24" s="6">
        <f t="shared" ref="O24" si="133">E24+J24</f>
        <v>19083.099999999948</v>
      </c>
      <c r="P24" s="6"/>
      <c r="Q24" s="6">
        <f t="shared" ref="Q24" si="134">ROUND(O24*0.1,2)</f>
        <v>1908.31</v>
      </c>
      <c r="R24" s="6">
        <f t="shared" ref="R24" si="135">ROUND(Q24*0.15,2)</f>
        <v>286.25</v>
      </c>
      <c r="S24" s="6">
        <f t="shared" ref="S24" si="136">ROUND(Q24*0.85,2)</f>
        <v>1622.06</v>
      </c>
    </row>
    <row r="25" spans="1:19" ht="15" customHeight="1" x14ac:dyDescent="0.25">
      <c r="A25" s="20">
        <f t="shared" si="14"/>
        <v>45591</v>
      </c>
      <c r="B25" s="6">
        <v>203853.25</v>
      </c>
      <c r="C25" s="6">
        <v>-2625</v>
      </c>
      <c r="D25" s="6">
        <v>-178086.39</v>
      </c>
      <c r="E25" s="6">
        <f t="shared" ref="E25" si="137">SUM(B25:D25)</f>
        <v>23141.859999999986</v>
      </c>
      <c r="F25" s="12"/>
      <c r="G25" s="6">
        <v>0</v>
      </c>
      <c r="H25" s="6">
        <v>0</v>
      </c>
      <c r="I25" s="6">
        <v>0</v>
      </c>
      <c r="J25" s="6">
        <f t="shared" ref="J25" si="138">SUM(G25:I25)</f>
        <v>0</v>
      </c>
      <c r="K25" s="12"/>
      <c r="L25" s="6">
        <f t="shared" ref="L25" si="139">B25+G25</f>
        <v>203853.25</v>
      </c>
      <c r="M25" s="6">
        <f t="shared" ref="M25" si="140">C25+H25</f>
        <v>-2625</v>
      </c>
      <c r="N25" s="6">
        <f t="shared" ref="N25" si="141">D25+I25</f>
        <v>-178086.39</v>
      </c>
      <c r="O25" s="6">
        <f t="shared" ref="O25" si="142">E25+J25</f>
        <v>23141.859999999986</v>
      </c>
      <c r="P25" s="6"/>
      <c r="Q25" s="6">
        <f t="shared" ref="Q25" si="143">ROUND(O25*0.1,2)</f>
        <v>2314.19</v>
      </c>
      <c r="R25" s="6">
        <f t="shared" ref="R25" si="144">ROUND(Q25*0.15,2)</f>
        <v>347.13</v>
      </c>
      <c r="S25" s="6">
        <f t="shared" ref="S25" si="145">ROUND(Q25*0.85,2)</f>
        <v>1967.06</v>
      </c>
    </row>
    <row r="26" spans="1:19" ht="15" customHeight="1" x14ac:dyDescent="0.25">
      <c r="A26" s="20">
        <f t="shared" si="14"/>
        <v>45598</v>
      </c>
      <c r="B26" s="6">
        <v>228924.69999999998</v>
      </c>
      <c r="C26" s="6">
        <v>-576</v>
      </c>
      <c r="D26" s="6">
        <v>-208541.44</v>
      </c>
      <c r="E26" s="6">
        <f t="shared" ref="E26" si="146">SUM(B26:D26)</f>
        <v>19807.25999999998</v>
      </c>
      <c r="F26" s="12"/>
      <c r="G26" s="6">
        <v>0</v>
      </c>
      <c r="H26" s="6">
        <v>0</v>
      </c>
      <c r="I26" s="6">
        <v>0</v>
      </c>
      <c r="J26" s="6">
        <f t="shared" ref="J26" si="147">SUM(G26:I26)</f>
        <v>0</v>
      </c>
      <c r="K26" s="12"/>
      <c r="L26" s="6">
        <f t="shared" ref="L26" si="148">B26+G26</f>
        <v>228924.69999999998</v>
      </c>
      <c r="M26" s="6">
        <f t="shared" ref="M26" si="149">C26+H26</f>
        <v>-576</v>
      </c>
      <c r="N26" s="6">
        <f t="shared" ref="N26" si="150">D26+I26</f>
        <v>-208541.44</v>
      </c>
      <c r="O26" s="6">
        <f t="shared" ref="O26" si="151">E26+J26</f>
        <v>19807.25999999998</v>
      </c>
      <c r="P26" s="6"/>
      <c r="Q26" s="6">
        <f t="shared" ref="Q26" si="152">ROUND(O26*0.1,2)</f>
        <v>1980.73</v>
      </c>
      <c r="R26" s="6">
        <f t="shared" ref="R26" si="153">ROUND(Q26*0.15,2)</f>
        <v>297.11</v>
      </c>
      <c r="S26" s="6">
        <f t="shared" ref="S26" si="154">ROUND(Q26*0.85,2)</f>
        <v>1683.62</v>
      </c>
    </row>
    <row r="27" spans="1:19" ht="15" customHeight="1" x14ac:dyDescent="0.25">
      <c r="A27" s="20">
        <f t="shared" si="14"/>
        <v>45605</v>
      </c>
      <c r="B27" s="6">
        <v>273934.5</v>
      </c>
      <c r="C27" s="6">
        <v>-1069</v>
      </c>
      <c r="D27" s="6">
        <v>-245023.66999999998</v>
      </c>
      <c r="E27" s="6">
        <f t="shared" ref="E27" si="155">SUM(B27:D27)</f>
        <v>27841.830000000016</v>
      </c>
      <c r="F27" s="12"/>
      <c r="G27" s="6">
        <v>0</v>
      </c>
      <c r="H27" s="6">
        <v>0</v>
      </c>
      <c r="I27" s="6">
        <v>0</v>
      </c>
      <c r="J27" s="6">
        <f t="shared" ref="J27" si="156">SUM(G27:I27)</f>
        <v>0</v>
      </c>
      <c r="K27" s="12"/>
      <c r="L27" s="6">
        <f t="shared" ref="L27" si="157">B27+G27</f>
        <v>273934.5</v>
      </c>
      <c r="M27" s="6">
        <f t="shared" ref="M27" si="158">C27+H27</f>
        <v>-1069</v>
      </c>
      <c r="N27" s="6">
        <f t="shared" ref="N27" si="159">D27+I27</f>
        <v>-245023.66999999998</v>
      </c>
      <c r="O27" s="6">
        <f t="shared" ref="O27" si="160">E27+J27</f>
        <v>27841.830000000016</v>
      </c>
      <c r="P27" s="6"/>
      <c r="Q27" s="6">
        <f t="shared" ref="Q27" si="161">ROUND(O27*0.1,2)</f>
        <v>2784.18</v>
      </c>
      <c r="R27" s="6">
        <f t="shared" ref="R27" si="162">ROUND(Q27*0.15,2)</f>
        <v>417.63</v>
      </c>
      <c r="S27" s="6">
        <f t="shared" ref="S27" si="163">ROUND(Q27*0.85,2)</f>
        <v>2366.5500000000002</v>
      </c>
    </row>
    <row r="28" spans="1:19" ht="15" customHeight="1" x14ac:dyDescent="0.25">
      <c r="A28" s="20">
        <f t="shared" si="14"/>
        <v>45612</v>
      </c>
      <c r="B28" s="6">
        <v>192593.25</v>
      </c>
      <c r="C28" s="6">
        <v>-1255</v>
      </c>
      <c r="D28" s="6">
        <v>-177959.9</v>
      </c>
      <c r="E28" s="6">
        <f t="shared" ref="E28" si="164">SUM(B28:D28)</f>
        <v>13378.350000000006</v>
      </c>
      <c r="F28" s="12"/>
      <c r="G28" s="6">
        <v>0</v>
      </c>
      <c r="H28" s="6">
        <v>0</v>
      </c>
      <c r="I28" s="6">
        <v>0</v>
      </c>
      <c r="J28" s="6">
        <f t="shared" ref="J28" si="165">SUM(G28:I28)</f>
        <v>0</v>
      </c>
      <c r="K28" s="12"/>
      <c r="L28" s="6">
        <f t="shared" ref="L28" si="166">B28+G28</f>
        <v>192593.25</v>
      </c>
      <c r="M28" s="6">
        <f t="shared" ref="M28" si="167">C28+H28</f>
        <v>-1255</v>
      </c>
      <c r="N28" s="6">
        <f t="shared" ref="N28" si="168">D28+I28</f>
        <v>-177959.9</v>
      </c>
      <c r="O28" s="6">
        <f t="shared" ref="O28" si="169">E28+J28</f>
        <v>13378.350000000006</v>
      </c>
      <c r="P28" s="6"/>
      <c r="Q28" s="6">
        <f t="shared" ref="Q28" si="170">ROUND(O28*0.1,2)</f>
        <v>1337.84</v>
      </c>
      <c r="R28" s="6">
        <f t="shared" ref="R28" si="171">ROUND(Q28*0.15,2)</f>
        <v>200.68</v>
      </c>
      <c r="S28" s="6">
        <f t="shared" ref="S28" si="172">ROUND(Q28*0.85,2)</f>
        <v>1137.1600000000001</v>
      </c>
    </row>
    <row r="29" spans="1:19" ht="15" customHeight="1" x14ac:dyDescent="0.25">
      <c r="A29" s="20">
        <f t="shared" si="14"/>
        <v>45619</v>
      </c>
      <c r="B29" s="6">
        <v>245182.35</v>
      </c>
      <c r="C29" s="6">
        <v>-5164</v>
      </c>
      <c r="D29" s="6">
        <v>-192369.27</v>
      </c>
      <c r="E29" s="6">
        <f t="shared" ref="E29" si="173">SUM(B29:D29)</f>
        <v>47649.080000000016</v>
      </c>
      <c r="F29" s="12"/>
      <c r="G29" s="6">
        <v>0</v>
      </c>
      <c r="H29" s="6">
        <v>0</v>
      </c>
      <c r="I29" s="6">
        <v>0</v>
      </c>
      <c r="J29" s="6">
        <f t="shared" ref="J29" si="174">SUM(G29:I29)</f>
        <v>0</v>
      </c>
      <c r="K29" s="12"/>
      <c r="L29" s="6">
        <f t="shared" ref="L29" si="175">B29+G29</f>
        <v>245182.35</v>
      </c>
      <c r="M29" s="6">
        <f t="shared" ref="M29" si="176">C29+H29</f>
        <v>-5164</v>
      </c>
      <c r="N29" s="6">
        <f t="shared" ref="N29" si="177">D29+I29</f>
        <v>-192369.27</v>
      </c>
      <c r="O29" s="6">
        <f t="shared" ref="O29" si="178">E29+J29</f>
        <v>47649.080000000016</v>
      </c>
      <c r="P29" s="6"/>
      <c r="Q29" s="6">
        <f t="shared" ref="Q29" si="179">ROUND(O29*0.1,2)</f>
        <v>4764.91</v>
      </c>
      <c r="R29" s="6">
        <f t="shared" ref="R29" si="180">ROUND(Q29*0.15,2)</f>
        <v>714.74</v>
      </c>
      <c r="S29" s="6">
        <f t="shared" ref="S29" si="181">ROUND(Q29*0.85,2)</f>
        <v>4050.17</v>
      </c>
    </row>
    <row r="30" spans="1:19" ht="15" customHeight="1" x14ac:dyDescent="0.25">
      <c r="A30" s="20">
        <f t="shared" si="14"/>
        <v>45626</v>
      </c>
      <c r="B30" s="6">
        <v>341595</v>
      </c>
      <c r="C30" s="6">
        <v>-2850</v>
      </c>
      <c r="D30" s="6">
        <v>-321656.94</v>
      </c>
      <c r="E30" s="6">
        <f t="shared" ref="E30" si="182">SUM(B30:D30)</f>
        <v>17088.059999999998</v>
      </c>
      <c r="F30" s="12"/>
      <c r="G30" s="6">
        <v>0</v>
      </c>
      <c r="H30" s="6">
        <v>0</v>
      </c>
      <c r="I30" s="6">
        <v>0</v>
      </c>
      <c r="J30" s="6">
        <f t="shared" ref="J30" si="183">SUM(G30:I30)</f>
        <v>0</v>
      </c>
      <c r="K30" s="12"/>
      <c r="L30" s="6">
        <f t="shared" ref="L30" si="184">B30+G30</f>
        <v>341595</v>
      </c>
      <c r="M30" s="6">
        <f t="shared" ref="M30" si="185">C30+H30</f>
        <v>-2850</v>
      </c>
      <c r="N30" s="6">
        <f t="shared" ref="N30" si="186">D30+I30</f>
        <v>-321656.94</v>
      </c>
      <c r="O30" s="6">
        <f t="shared" ref="O30" si="187">E30+J30</f>
        <v>17088.059999999998</v>
      </c>
      <c r="P30" s="6"/>
      <c r="Q30" s="6">
        <f t="shared" ref="Q30" si="188">ROUND(O30*0.1,2)</f>
        <v>1708.81</v>
      </c>
      <c r="R30" s="6">
        <f t="shared" ref="R30" si="189">ROUND(Q30*0.15,2)</f>
        <v>256.32</v>
      </c>
      <c r="S30" s="6">
        <f t="shared" ref="S30" si="190">ROUND(Q30*0.85,2)</f>
        <v>1452.49</v>
      </c>
    </row>
    <row r="31" spans="1:19" ht="15" customHeight="1" x14ac:dyDescent="0.25">
      <c r="A31" s="20">
        <f t="shared" si="14"/>
        <v>45633</v>
      </c>
      <c r="B31" s="6">
        <v>189431</v>
      </c>
      <c r="C31" s="6">
        <v>-3279</v>
      </c>
      <c r="D31" s="6">
        <v>-167560.45000000001</v>
      </c>
      <c r="E31" s="6">
        <f t="shared" ref="E31" si="191">SUM(B31:D31)</f>
        <v>18591.549999999988</v>
      </c>
      <c r="F31" s="12"/>
      <c r="G31" s="6">
        <v>0</v>
      </c>
      <c r="H31" s="6">
        <v>0</v>
      </c>
      <c r="I31" s="6">
        <v>0</v>
      </c>
      <c r="J31" s="6">
        <f t="shared" ref="J31" si="192">SUM(G31:I31)</f>
        <v>0</v>
      </c>
      <c r="K31" s="12"/>
      <c r="L31" s="6">
        <f t="shared" ref="L31" si="193">B31+G31</f>
        <v>189431</v>
      </c>
      <c r="M31" s="6">
        <f t="shared" ref="M31" si="194">C31+H31</f>
        <v>-3279</v>
      </c>
      <c r="N31" s="6">
        <f t="shared" ref="N31" si="195">D31+I31</f>
        <v>-167560.45000000001</v>
      </c>
      <c r="O31" s="6">
        <f t="shared" ref="O31" si="196">E31+J31</f>
        <v>18591.549999999988</v>
      </c>
      <c r="P31" s="6"/>
      <c r="Q31" s="6">
        <f t="shared" ref="Q31" si="197">ROUND(O31*0.1,2)</f>
        <v>1859.16</v>
      </c>
      <c r="R31" s="6">
        <f t="shared" ref="R31" si="198">ROUND(Q31*0.15,2)</f>
        <v>278.87</v>
      </c>
      <c r="S31" s="6">
        <f t="shared" ref="S31" si="199">ROUND(Q31*0.85,2)</f>
        <v>1580.29</v>
      </c>
    </row>
    <row r="32" spans="1:19" ht="15" customHeight="1" x14ac:dyDescent="0.25">
      <c r="A32" s="20">
        <f t="shared" si="14"/>
        <v>45640</v>
      </c>
      <c r="B32" s="6">
        <v>119010.54999999999</v>
      </c>
      <c r="C32" s="6">
        <v>-300</v>
      </c>
      <c r="D32" s="6">
        <v>-108192.07999999999</v>
      </c>
      <c r="E32" s="6">
        <f t="shared" ref="E32" si="200">SUM(B32:D32)</f>
        <v>10518.470000000001</v>
      </c>
      <c r="F32" s="12"/>
      <c r="G32" s="6">
        <v>0</v>
      </c>
      <c r="H32" s="6">
        <v>0</v>
      </c>
      <c r="I32" s="6">
        <v>0</v>
      </c>
      <c r="J32" s="6">
        <f t="shared" ref="J32" si="201">SUM(G32:I32)</f>
        <v>0</v>
      </c>
      <c r="K32" s="12"/>
      <c r="L32" s="6">
        <f t="shared" ref="L32" si="202">B32+G32</f>
        <v>119010.54999999999</v>
      </c>
      <c r="M32" s="6">
        <f t="shared" ref="M32" si="203">C32+H32</f>
        <v>-300</v>
      </c>
      <c r="N32" s="6">
        <f t="shared" ref="N32" si="204">D32+I32</f>
        <v>-108192.07999999999</v>
      </c>
      <c r="O32" s="6">
        <f t="shared" ref="O32" si="205">E32+J32</f>
        <v>10518.470000000001</v>
      </c>
      <c r="P32" s="6"/>
      <c r="Q32" s="6">
        <f t="shared" ref="Q32" si="206">ROUND(O32*0.1,2)</f>
        <v>1051.8499999999999</v>
      </c>
      <c r="R32" s="6">
        <f t="shared" ref="R32" si="207">ROUND(Q32*0.15,2)</f>
        <v>157.78</v>
      </c>
      <c r="S32" s="6">
        <f t="shared" ref="S32" si="208">ROUND(Q32*0.85,2)</f>
        <v>894.07</v>
      </c>
    </row>
    <row r="33" spans="1:19" ht="15" customHeight="1" x14ac:dyDescent="0.25">
      <c r="A33" s="20">
        <f t="shared" si="14"/>
        <v>45647</v>
      </c>
      <c r="B33" s="6">
        <v>230236.75</v>
      </c>
      <c r="C33" s="6">
        <v>-616</v>
      </c>
      <c r="D33" s="6">
        <v>-196025.69</v>
      </c>
      <c r="E33" s="6">
        <f t="shared" ref="E33" si="209">SUM(B33:D33)</f>
        <v>33595.06</v>
      </c>
      <c r="F33" s="12"/>
      <c r="G33" s="6">
        <v>0</v>
      </c>
      <c r="H33" s="6">
        <v>0</v>
      </c>
      <c r="I33" s="6">
        <v>0</v>
      </c>
      <c r="J33" s="6">
        <f t="shared" ref="J33" si="210">SUM(G33:I33)</f>
        <v>0</v>
      </c>
      <c r="K33" s="12"/>
      <c r="L33" s="6">
        <f t="shared" ref="L33" si="211">B33+G33</f>
        <v>230236.75</v>
      </c>
      <c r="M33" s="6">
        <f t="shared" ref="M33" si="212">C33+H33</f>
        <v>-616</v>
      </c>
      <c r="N33" s="6">
        <f t="shared" ref="N33" si="213">D33+I33</f>
        <v>-196025.69</v>
      </c>
      <c r="O33" s="6">
        <f t="shared" ref="O33" si="214">E33+J33</f>
        <v>33595.06</v>
      </c>
      <c r="P33" s="6"/>
      <c r="Q33" s="6">
        <f t="shared" ref="Q33" si="215">ROUND(O33*0.1,2)</f>
        <v>3359.51</v>
      </c>
      <c r="R33" s="6">
        <f t="shared" ref="R33" si="216">ROUND(Q33*0.15,2)</f>
        <v>503.93</v>
      </c>
      <c r="S33" s="6">
        <f t="shared" ref="S33" si="217">ROUND(Q33*0.85,2)</f>
        <v>2855.58</v>
      </c>
    </row>
    <row r="34" spans="1:19" ht="15" customHeight="1" x14ac:dyDescent="0.25">
      <c r="A34" s="20">
        <f t="shared" si="14"/>
        <v>45654</v>
      </c>
      <c r="B34" s="6">
        <v>275878.95</v>
      </c>
      <c r="C34" s="6">
        <v>-1935</v>
      </c>
      <c r="D34" s="6">
        <v>-338900.87</v>
      </c>
      <c r="E34" s="6">
        <f t="shared" ref="E34" si="218">SUM(B34:D34)</f>
        <v>-64956.919999999984</v>
      </c>
      <c r="F34" s="12"/>
      <c r="G34" s="6">
        <v>0</v>
      </c>
      <c r="H34" s="6">
        <v>0</v>
      </c>
      <c r="I34" s="6">
        <v>0</v>
      </c>
      <c r="J34" s="6">
        <f t="shared" ref="J34" si="219">SUM(G34:I34)</f>
        <v>0</v>
      </c>
      <c r="K34" s="12"/>
      <c r="L34" s="6">
        <f t="shared" ref="L34" si="220">B34+G34</f>
        <v>275878.95</v>
      </c>
      <c r="M34" s="6">
        <f t="shared" ref="M34" si="221">C34+H34</f>
        <v>-1935</v>
      </c>
      <c r="N34" s="6">
        <f t="shared" ref="N34" si="222">D34+I34</f>
        <v>-338900.87</v>
      </c>
      <c r="O34" s="6">
        <f t="shared" ref="O34" si="223">E34+J34</f>
        <v>-64956.919999999984</v>
      </c>
      <c r="P34" s="6"/>
      <c r="Q34" s="6">
        <f t="shared" ref="Q34" si="224">ROUND(O34*0.1,2)</f>
        <v>-6495.69</v>
      </c>
      <c r="R34" s="6">
        <f t="shared" ref="R34" si="225">ROUND(Q34*0.15,2)</f>
        <v>-974.35</v>
      </c>
      <c r="S34" s="6">
        <f t="shared" ref="S34" si="226">ROUND(Q34*0.85,2)</f>
        <v>-5521.34</v>
      </c>
    </row>
    <row r="35" spans="1:19" ht="15" customHeight="1" x14ac:dyDescent="0.25">
      <c r="A35" s="20">
        <f t="shared" si="14"/>
        <v>45661</v>
      </c>
      <c r="B35" s="6">
        <v>388889.8</v>
      </c>
      <c r="C35" s="6">
        <v>-802</v>
      </c>
      <c r="D35" s="6">
        <v>-380579.08999999997</v>
      </c>
      <c r="E35" s="6">
        <f t="shared" ref="E35" si="227">SUM(B35:D35)</f>
        <v>7508.710000000021</v>
      </c>
      <c r="F35" s="12"/>
      <c r="G35" s="6">
        <v>0</v>
      </c>
      <c r="H35" s="6">
        <v>0</v>
      </c>
      <c r="I35" s="6">
        <v>0</v>
      </c>
      <c r="J35" s="6">
        <f t="shared" ref="J35" si="228">SUM(G35:I35)</f>
        <v>0</v>
      </c>
      <c r="K35" s="12"/>
      <c r="L35" s="6">
        <f t="shared" ref="L35" si="229">B35+G35</f>
        <v>388889.8</v>
      </c>
      <c r="M35" s="6">
        <f t="shared" ref="M35" si="230">C35+H35</f>
        <v>-802</v>
      </c>
      <c r="N35" s="6">
        <f t="shared" ref="N35" si="231">D35+I35</f>
        <v>-380579.08999999997</v>
      </c>
      <c r="O35" s="6">
        <f t="shared" ref="O35" si="232">E35+J35</f>
        <v>7508.710000000021</v>
      </c>
      <c r="P35" s="6"/>
      <c r="Q35" s="6">
        <f t="shared" ref="Q35" si="233">ROUND(O35*0.1,2)</f>
        <v>750.87</v>
      </c>
      <c r="R35" s="6">
        <f t="shared" ref="R35" si="234">ROUND(Q35*0.15,2)</f>
        <v>112.63</v>
      </c>
      <c r="S35" s="6">
        <f t="shared" ref="S35" si="235">ROUND(Q35*0.85,2)</f>
        <v>638.24</v>
      </c>
    </row>
    <row r="36" spans="1:19" ht="15" customHeight="1" x14ac:dyDescent="0.25">
      <c r="A36" s="20">
        <f t="shared" si="14"/>
        <v>45668</v>
      </c>
      <c r="B36" s="6">
        <v>183960.2</v>
      </c>
      <c r="C36" s="6">
        <v>-440</v>
      </c>
      <c r="D36" s="6">
        <v>-195589.5</v>
      </c>
      <c r="E36" s="6">
        <f t="shared" ref="E36" si="236">SUM(B36:D36)</f>
        <v>-12069.299999999988</v>
      </c>
      <c r="F36" s="12"/>
      <c r="G36" s="6">
        <v>0</v>
      </c>
      <c r="H36" s="6">
        <v>0</v>
      </c>
      <c r="I36" s="6">
        <v>0</v>
      </c>
      <c r="J36" s="6">
        <f t="shared" ref="J36" si="237">SUM(G36:I36)</f>
        <v>0</v>
      </c>
      <c r="K36" s="12"/>
      <c r="L36" s="6">
        <f t="shared" ref="L36" si="238">B36+G36</f>
        <v>183960.2</v>
      </c>
      <c r="M36" s="6">
        <f t="shared" ref="M36" si="239">C36+H36</f>
        <v>-440</v>
      </c>
      <c r="N36" s="6">
        <f t="shared" ref="N36" si="240">D36+I36</f>
        <v>-195589.5</v>
      </c>
      <c r="O36" s="6">
        <f t="shared" ref="O36" si="241">E36+J36</f>
        <v>-12069.299999999988</v>
      </c>
      <c r="P36" s="6"/>
      <c r="Q36" s="6">
        <f t="shared" ref="Q36" si="242">ROUND(O36*0.1,2)</f>
        <v>-1206.93</v>
      </c>
      <c r="R36" s="6">
        <f t="shared" ref="R36" si="243">ROUND(Q36*0.15,2)</f>
        <v>-181.04</v>
      </c>
      <c r="S36" s="6">
        <f t="shared" ref="S36" si="244">ROUND(Q36*0.85,2)</f>
        <v>-1025.8900000000001</v>
      </c>
    </row>
    <row r="37" spans="1:19" ht="15" customHeight="1" x14ac:dyDescent="0.25">
      <c r="A37" s="17"/>
      <c r="B37" s="6"/>
      <c r="C37" s="6"/>
      <c r="D37" s="6"/>
      <c r="E37" s="6"/>
      <c r="F37" s="12"/>
      <c r="G37" s="6"/>
      <c r="H37" s="6"/>
      <c r="I37" s="6"/>
      <c r="J37" s="6"/>
      <c r="K37" s="12"/>
      <c r="L37" s="6"/>
      <c r="M37" s="6"/>
      <c r="N37" s="6"/>
      <c r="O37" s="6"/>
      <c r="P37" s="6"/>
      <c r="Q37" s="6"/>
      <c r="R37" s="6"/>
      <c r="S37" s="18"/>
    </row>
    <row r="38" spans="1:19" ht="15" customHeight="1" thickBot="1" x14ac:dyDescent="0.3">
      <c r="B38" s="7">
        <f>SUM(B9:B37)</f>
        <v>5913331.2500000009</v>
      </c>
      <c r="C38" s="7">
        <f>SUM(C9:C37)</f>
        <v>-56559</v>
      </c>
      <c r="D38" s="7">
        <f>SUM(D9:D37)</f>
        <v>-5310072.1400000006</v>
      </c>
      <c r="E38" s="7">
        <f>SUM(E9:E37)</f>
        <v>546700.1100000001</v>
      </c>
      <c r="F38" s="12"/>
      <c r="G38" s="7">
        <f>SUM(G9:G37)</f>
        <v>0</v>
      </c>
      <c r="H38" s="7">
        <f>SUM(H9:H37)</f>
        <v>0</v>
      </c>
      <c r="I38" s="7">
        <f>SUM(I9:I37)</f>
        <v>0</v>
      </c>
      <c r="J38" s="7">
        <f>SUM(J9:J37)</f>
        <v>0</v>
      </c>
      <c r="K38" s="12"/>
      <c r="L38" s="7">
        <f>SUM(L9:L37)</f>
        <v>5913331.2500000009</v>
      </c>
      <c r="M38" s="7">
        <f>SUM(M9:M37)</f>
        <v>-56559</v>
      </c>
      <c r="N38" s="7">
        <f>SUM(N9:N37)</f>
        <v>-5310072.1400000006</v>
      </c>
      <c r="O38" s="7">
        <f>SUM(O9:O37)</f>
        <v>546700.1100000001</v>
      </c>
      <c r="P38" s="12"/>
      <c r="Q38" s="7">
        <f>SUM(Q9:Q37)</f>
        <v>54670.05</v>
      </c>
      <c r="R38" s="7">
        <f>SUM(R9:R37)</f>
        <v>8200.52</v>
      </c>
      <c r="S38" s="7">
        <f>SUM(S9:S37)</f>
        <v>46469.530000000006</v>
      </c>
    </row>
    <row r="39" spans="1:19" ht="15" customHeight="1" thickTop="1" x14ac:dyDescent="0.25"/>
    <row r="40" spans="1:19" ht="15" customHeight="1" x14ac:dyDescent="0.25">
      <c r="A40" s="11" t="s">
        <v>23</v>
      </c>
    </row>
    <row r="41" spans="1:19" ht="15" customHeight="1" x14ac:dyDescent="0.25">
      <c r="A4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1"/>
  <sheetViews>
    <sheetView zoomScaleNormal="100" workbookViewId="0">
      <pane ySplit="6" topLeftCell="A19" activePane="bottomLeft" state="frozen"/>
      <selection activeCell="A4" sqref="A4:S4"/>
      <selection pane="bottomLeft" activeCell="A37" sqref="A37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36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 t="shared" ref="R14:R19" si="43">ROUND(Q14*0.15,2)</f>
        <v>233.12</v>
      </c>
      <c r="S14" s="6">
        <f t="shared" ref="S14" si="44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5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6">SUM(G15:I15)</f>
        <v>4870.010000000002</v>
      </c>
      <c r="K15" s="12"/>
      <c r="L15" s="6">
        <f t="shared" ref="L15" si="47">B15+G15</f>
        <v>77736.88</v>
      </c>
      <c r="M15" s="6">
        <f t="shared" ref="M15" si="48">C15+H15</f>
        <v>0</v>
      </c>
      <c r="N15" s="6">
        <f t="shared" ref="N15" si="49">D15+I15</f>
        <v>-80628.83</v>
      </c>
      <c r="O15" s="6">
        <f t="shared" ref="O15" si="50">E15+J15</f>
        <v>-2891.9500000000044</v>
      </c>
      <c r="P15" s="6"/>
      <c r="Q15" s="6">
        <f>ROUND(O15*0.1,2)</f>
        <v>-289.2</v>
      </c>
      <c r="R15" s="6">
        <f t="shared" si="43"/>
        <v>-43.38</v>
      </c>
      <c r="S15" s="6">
        <f t="shared" ref="S15" si="51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2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3">SUM(G16:I16)</f>
        <v>-56.220000000001164</v>
      </c>
      <c r="K16" s="12"/>
      <c r="L16" s="6">
        <f t="shared" ref="L16" si="54">B16+G16</f>
        <v>70498.95</v>
      </c>
      <c r="M16" s="6">
        <f t="shared" ref="M16" si="55">C16+H16</f>
        <v>-1102</v>
      </c>
      <c r="N16" s="6">
        <f t="shared" ref="N16" si="56">D16+I16</f>
        <v>-68201.820000000007</v>
      </c>
      <c r="O16" s="6">
        <f t="shared" ref="O16" si="57">E16+J16</f>
        <v>1195.1299999999974</v>
      </c>
      <c r="P16" s="6"/>
      <c r="Q16" s="6">
        <f>ROUND(O16*0.1,2)+0.01</f>
        <v>119.52000000000001</v>
      </c>
      <c r="R16" s="6">
        <f t="shared" si="43"/>
        <v>17.93</v>
      </c>
      <c r="S16" s="6">
        <f t="shared" ref="S16" si="58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9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60">SUM(G17:I17)</f>
        <v>2027.5199999999968</v>
      </c>
      <c r="K17" s="12"/>
      <c r="L17" s="6">
        <f t="shared" ref="L17" si="61">B17+G17</f>
        <v>152171.94</v>
      </c>
      <c r="M17" s="6">
        <f t="shared" ref="M17" si="62">C17+H17</f>
        <v>-55</v>
      </c>
      <c r="N17" s="6">
        <f t="shared" ref="N17" si="63">D17+I17</f>
        <v>-145897.75</v>
      </c>
      <c r="O17" s="6">
        <f t="shared" ref="O17" si="64">E17+J17</f>
        <v>6219.1899999999951</v>
      </c>
      <c r="P17" s="6"/>
      <c r="Q17" s="6">
        <f>ROUND(O17*0.1,2)</f>
        <v>621.91999999999996</v>
      </c>
      <c r="R17" s="6">
        <f t="shared" si="43"/>
        <v>93.29</v>
      </c>
      <c r="S17" s="6">
        <f t="shared" ref="S17" si="65">ROUND(Q17*0.85,2)</f>
        <v>528.63</v>
      </c>
    </row>
    <row r="18" spans="1:19" ht="15" customHeight="1" x14ac:dyDescent="0.25">
      <c r="A18" s="20">
        <f t="shared" si="13"/>
        <v>45542</v>
      </c>
      <c r="B18" s="6">
        <v>96388.599999999991</v>
      </c>
      <c r="C18" s="6">
        <v>-259</v>
      </c>
      <c r="D18" s="6">
        <v>-72101.929999999993</v>
      </c>
      <c r="E18" s="6">
        <f t="shared" ref="E18" si="66">SUM(B18:D18)</f>
        <v>24027.67</v>
      </c>
      <c r="F18" s="12"/>
      <c r="G18" s="6">
        <v>78155.839999999997</v>
      </c>
      <c r="H18" s="6">
        <v>0</v>
      </c>
      <c r="I18" s="6">
        <v>-74362.05</v>
      </c>
      <c r="J18" s="6">
        <f t="shared" ref="J18" si="67">SUM(G18:I18)</f>
        <v>3793.7899999999936</v>
      </c>
      <c r="K18" s="12"/>
      <c r="L18" s="6">
        <f t="shared" ref="L18" si="68">B18+G18</f>
        <v>174544.44</v>
      </c>
      <c r="M18" s="6">
        <f t="shared" ref="M18" si="69">C18+H18</f>
        <v>-259</v>
      </c>
      <c r="N18" s="6">
        <f t="shared" ref="N18" si="70">D18+I18</f>
        <v>-146463.97999999998</v>
      </c>
      <c r="O18" s="6">
        <f t="shared" ref="O18" si="71">E18+J18</f>
        <v>27821.459999999992</v>
      </c>
      <c r="P18" s="6"/>
      <c r="Q18" s="6">
        <f>ROUND(O18*0.1,2)-0.01</f>
        <v>2782.14</v>
      </c>
      <c r="R18" s="6">
        <f t="shared" si="43"/>
        <v>417.32</v>
      </c>
      <c r="S18" s="6">
        <f t="shared" ref="S18" si="72">ROUND(Q18*0.85,2)</f>
        <v>2364.8200000000002</v>
      </c>
    </row>
    <row r="19" spans="1:19" ht="15" customHeight="1" x14ac:dyDescent="0.25">
      <c r="A19" s="20">
        <f t="shared" si="13"/>
        <v>45549</v>
      </c>
      <c r="B19" s="6">
        <v>151944.9</v>
      </c>
      <c r="C19" s="6">
        <v>-1100</v>
      </c>
      <c r="D19" s="6">
        <v>-127852.91000000002</v>
      </c>
      <c r="E19" s="6">
        <f t="shared" ref="E19" si="73">SUM(B19:D19)</f>
        <v>22991.989999999976</v>
      </c>
      <c r="F19" s="12"/>
      <c r="G19" s="6">
        <v>104487.25</v>
      </c>
      <c r="H19" s="6">
        <v>0</v>
      </c>
      <c r="I19" s="6">
        <v>-89869.23000000001</v>
      </c>
      <c r="J19" s="6">
        <f t="shared" ref="J19" si="74">SUM(G19:I19)</f>
        <v>14618.01999999999</v>
      </c>
      <c r="K19" s="12"/>
      <c r="L19" s="6">
        <f t="shared" ref="L19" si="75">B19+G19</f>
        <v>256432.15</v>
      </c>
      <c r="M19" s="6">
        <f t="shared" ref="M19" si="76">C19+H19</f>
        <v>-1100</v>
      </c>
      <c r="N19" s="6">
        <f t="shared" ref="N19" si="77">D19+I19</f>
        <v>-217722.14</v>
      </c>
      <c r="O19" s="6">
        <f t="shared" ref="O19" si="78">E19+J19</f>
        <v>37610.009999999966</v>
      </c>
      <c r="P19" s="6"/>
      <c r="Q19" s="6">
        <f>ROUND(O19*0.1,2)</f>
        <v>3761</v>
      </c>
      <c r="R19" s="6">
        <f t="shared" si="43"/>
        <v>564.15</v>
      </c>
      <c r="S19" s="6">
        <f t="shared" ref="S19" si="79">ROUND(Q19*0.85,2)</f>
        <v>3196.85</v>
      </c>
    </row>
    <row r="20" spans="1:19" ht="15" customHeight="1" x14ac:dyDescent="0.25">
      <c r="A20" s="20">
        <f t="shared" si="13"/>
        <v>45556</v>
      </c>
      <c r="B20" s="6">
        <v>110748.9</v>
      </c>
      <c r="C20" s="6">
        <v>-100</v>
      </c>
      <c r="D20" s="6">
        <v>-77325.16</v>
      </c>
      <c r="E20" s="6">
        <f t="shared" ref="E20" si="80">SUM(B20:D20)</f>
        <v>33323.739999999991</v>
      </c>
      <c r="F20" s="12"/>
      <c r="G20" s="6">
        <v>82798.83</v>
      </c>
      <c r="H20" s="6">
        <v>0</v>
      </c>
      <c r="I20" s="6">
        <v>-86837.440000000002</v>
      </c>
      <c r="J20" s="6">
        <f t="shared" ref="J20" si="81">SUM(G20:I20)</f>
        <v>-4038.6100000000006</v>
      </c>
      <c r="K20" s="12"/>
      <c r="L20" s="6">
        <f t="shared" ref="L20" si="82">B20+G20</f>
        <v>193547.72999999998</v>
      </c>
      <c r="M20" s="6">
        <f t="shared" ref="M20" si="83">C20+H20</f>
        <v>-100</v>
      </c>
      <c r="N20" s="6">
        <f t="shared" ref="N20" si="84">D20+I20</f>
        <v>-164162.6</v>
      </c>
      <c r="O20" s="6">
        <f t="shared" ref="O20" si="85">E20+J20</f>
        <v>29285.12999999999</v>
      </c>
      <c r="P20" s="6"/>
      <c r="Q20" s="6">
        <f>ROUND(O20*0.1,2)</f>
        <v>2928.51</v>
      </c>
      <c r="R20" s="6">
        <f t="shared" ref="R20" si="86">ROUND(Q20*0.15,2)</f>
        <v>439.28</v>
      </c>
      <c r="S20" s="6">
        <f t="shared" ref="S20" si="87">ROUND(Q20*0.85,2)</f>
        <v>2489.23</v>
      </c>
    </row>
    <row r="21" spans="1:19" ht="15" customHeight="1" x14ac:dyDescent="0.25">
      <c r="A21" s="20">
        <f t="shared" si="13"/>
        <v>45563</v>
      </c>
      <c r="B21" s="6">
        <v>123756.8</v>
      </c>
      <c r="C21" s="6">
        <v>-55</v>
      </c>
      <c r="D21" s="6">
        <v>-98315.42</v>
      </c>
      <c r="E21" s="6">
        <f t="shared" ref="E21" si="88">SUM(B21:D21)</f>
        <v>25386.380000000005</v>
      </c>
      <c r="F21" s="12"/>
      <c r="G21" s="6">
        <v>53954.55999999999</v>
      </c>
      <c r="H21" s="6">
        <v>0</v>
      </c>
      <c r="I21" s="6">
        <v>-40119.960000000006</v>
      </c>
      <c r="J21" s="6">
        <f t="shared" ref="J21" si="89">SUM(G21:I21)</f>
        <v>13834.599999999984</v>
      </c>
      <c r="K21" s="12"/>
      <c r="L21" s="6">
        <f t="shared" ref="L21" si="90">B21+G21</f>
        <v>177711.35999999999</v>
      </c>
      <c r="M21" s="6">
        <f t="shared" ref="M21" si="91">C21+H21</f>
        <v>-55</v>
      </c>
      <c r="N21" s="6">
        <f t="shared" ref="N21" si="92">D21+I21</f>
        <v>-138435.38</v>
      </c>
      <c r="O21" s="6">
        <f t="shared" ref="O21" si="93">E21+J21</f>
        <v>39220.979999999989</v>
      </c>
      <c r="P21" s="6"/>
      <c r="Q21" s="6">
        <f>ROUND(O21*0.1,2)</f>
        <v>3922.1</v>
      </c>
      <c r="R21" s="6">
        <f t="shared" ref="R21" si="94">ROUND(Q21*0.15,2)</f>
        <v>588.32000000000005</v>
      </c>
      <c r="S21" s="6">
        <f>ROUND(Q21*0.85,2)-0.01</f>
        <v>3333.7799999999997</v>
      </c>
    </row>
    <row r="22" spans="1:19" ht="15" customHeight="1" x14ac:dyDescent="0.25">
      <c r="A22" s="20">
        <f t="shared" si="13"/>
        <v>45570</v>
      </c>
      <c r="B22" s="6">
        <v>115824.91</v>
      </c>
      <c r="C22" s="6">
        <v>-100</v>
      </c>
      <c r="D22" s="6">
        <v>-100485.29999999999</v>
      </c>
      <c r="E22" s="6">
        <f t="shared" ref="E22" si="95">SUM(B22:D22)</f>
        <v>15239.610000000015</v>
      </c>
      <c r="F22" s="12"/>
      <c r="G22" s="6">
        <v>53150.64</v>
      </c>
      <c r="H22" s="6">
        <v>0</v>
      </c>
      <c r="I22" s="6">
        <v>-53325.89</v>
      </c>
      <c r="J22" s="6">
        <f t="shared" ref="J22" si="96">SUM(G22:I22)</f>
        <v>-175.25</v>
      </c>
      <c r="K22" s="12"/>
      <c r="L22" s="6">
        <f t="shared" ref="L22" si="97">B22+G22</f>
        <v>168975.55</v>
      </c>
      <c r="M22" s="6">
        <f t="shared" ref="M22" si="98">C22+H22</f>
        <v>-100</v>
      </c>
      <c r="N22" s="6">
        <f t="shared" ref="N22" si="99">D22+I22</f>
        <v>-153811.19</v>
      </c>
      <c r="O22" s="6">
        <f t="shared" ref="O22" si="100">E22+J22</f>
        <v>15064.360000000015</v>
      </c>
      <c r="P22" s="6"/>
      <c r="Q22" s="6">
        <f>ROUND(O22*0.1,2)-0.01</f>
        <v>1506.43</v>
      </c>
      <c r="R22" s="6">
        <f t="shared" ref="R22" si="101">ROUND(Q22*0.15,2)</f>
        <v>225.96</v>
      </c>
      <c r="S22" s="6">
        <f t="shared" ref="S22:S27" si="102">ROUND(Q22*0.85,2)</f>
        <v>1280.47</v>
      </c>
    </row>
    <row r="23" spans="1:19" ht="15" customHeight="1" x14ac:dyDescent="0.25">
      <c r="A23" s="20">
        <f t="shared" si="13"/>
        <v>45577</v>
      </c>
      <c r="B23" s="6">
        <v>104788.3</v>
      </c>
      <c r="C23" s="6">
        <v>-1320</v>
      </c>
      <c r="D23" s="6">
        <v>-76577.02</v>
      </c>
      <c r="E23" s="6">
        <f t="shared" ref="E23" si="103">SUM(B23:D23)</f>
        <v>26891.279999999999</v>
      </c>
      <c r="F23" s="12"/>
      <c r="G23" s="6">
        <v>36759.919999999998</v>
      </c>
      <c r="H23" s="6">
        <v>0</v>
      </c>
      <c r="I23" s="6">
        <v>-32765.98</v>
      </c>
      <c r="J23" s="6">
        <f t="shared" ref="J23" si="104">SUM(G23:I23)</f>
        <v>3993.9399999999987</v>
      </c>
      <c r="K23" s="12"/>
      <c r="L23" s="6">
        <f t="shared" ref="L23" si="105">B23+G23</f>
        <v>141548.22</v>
      </c>
      <c r="M23" s="6">
        <f t="shared" ref="M23" si="106">C23+H23</f>
        <v>-1320</v>
      </c>
      <c r="N23" s="6">
        <f t="shared" ref="N23" si="107">D23+I23</f>
        <v>-109343</v>
      </c>
      <c r="O23" s="6">
        <f t="shared" ref="O23" si="108">E23+J23</f>
        <v>30885.219999999998</v>
      </c>
      <c r="P23" s="6"/>
      <c r="Q23" s="6">
        <f>ROUND(O23*0.1,2)</f>
        <v>3088.52</v>
      </c>
      <c r="R23" s="6">
        <f t="shared" ref="R23" si="109">ROUND(Q23*0.15,2)</f>
        <v>463.28</v>
      </c>
      <c r="S23" s="6">
        <f t="shared" si="102"/>
        <v>2625.24</v>
      </c>
    </row>
    <row r="24" spans="1:19" ht="15" customHeight="1" x14ac:dyDescent="0.25">
      <c r="A24" s="20">
        <f t="shared" si="13"/>
        <v>45584</v>
      </c>
      <c r="B24" s="6">
        <v>111322.40000000001</v>
      </c>
      <c r="C24" s="6">
        <v>-51</v>
      </c>
      <c r="D24" s="6">
        <v>-112525.61000000002</v>
      </c>
      <c r="E24" s="6">
        <f t="shared" ref="E24" si="110">SUM(B24:D24)</f>
        <v>-1254.2100000000064</v>
      </c>
      <c r="F24" s="12"/>
      <c r="G24" s="6">
        <v>52014.13</v>
      </c>
      <c r="H24" s="6">
        <v>0</v>
      </c>
      <c r="I24" s="6">
        <v>-50809.46</v>
      </c>
      <c r="J24" s="6">
        <f t="shared" ref="J24" si="111">SUM(G24:I24)</f>
        <v>1204.6699999999983</v>
      </c>
      <c r="K24" s="12"/>
      <c r="L24" s="6">
        <f t="shared" ref="L24" si="112">B24+G24</f>
        <v>163336.53</v>
      </c>
      <c r="M24" s="6">
        <f t="shared" ref="M24" si="113">C24+H24</f>
        <v>-51</v>
      </c>
      <c r="N24" s="6">
        <f t="shared" ref="N24" si="114">D24+I24</f>
        <v>-163335.07</v>
      </c>
      <c r="O24" s="6">
        <f t="shared" ref="O24" si="115">E24+J24</f>
        <v>-49.540000000008149</v>
      </c>
      <c r="P24" s="6"/>
      <c r="Q24" s="6">
        <f>ROUND(O24*0.1,2)</f>
        <v>-4.95</v>
      </c>
      <c r="R24" s="6">
        <f t="shared" ref="R24" si="116">ROUND(Q24*0.15,2)</f>
        <v>-0.74</v>
      </c>
      <c r="S24" s="6">
        <f t="shared" si="102"/>
        <v>-4.21</v>
      </c>
    </row>
    <row r="25" spans="1:19" ht="15" customHeight="1" x14ac:dyDescent="0.25">
      <c r="A25" s="20">
        <f t="shared" si="13"/>
        <v>45591</v>
      </c>
      <c r="B25" s="6">
        <v>89048.2</v>
      </c>
      <c r="C25" s="6">
        <v>-420</v>
      </c>
      <c r="D25" s="6">
        <v>-86567.77</v>
      </c>
      <c r="E25" s="6">
        <f t="shared" ref="E25" si="117">SUM(B25:D25)</f>
        <v>2060.429999999993</v>
      </c>
      <c r="F25" s="12"/>
      <c r="G25" s="6">
        <v>99180.049999999988</v>
      </c>
      <c r="H25" s="6">
        <v>0</v>
      </c>
      <c r="I25" s="6">
        <v>-109614.65</v>
      </c>
      <c r="J25" s="6">
        <f t="shared" ref="J25" si="118">SUM(G25:I25)</f>
        <v>-10434.600000000006</v>
      </c>
      <c r="K25" s="12"/>
      <c r="L25" s="6">
        <f t="shared" ref="L25" si="119">B25+G25</f>
        <v>188228.25</v>
      </c>
      <c r="M25" s="6">
        <f t="shared" ref="M25" si="120">C25+H25</f>
        <v>-420</v>
      </c>
      <c r="N25" s="6">
        <f t="shared" ref="N25" si="121">D25+I25</f>
        <v>-196182.41999999998</v>
      </c>
      <c r="O25" s="6">
        <f t="shared" ref="O25" si="122">E25+J25</f>
        <v>-8374.1700000000128</v>
      </c>
      <c r="P25" s="6"/>
      <c r="Q25" s="6">
        <f>ROUND(O25*0.1,2)</f>
        <v>-837.42</v>
      </c>
      <c r="R25" s="6">
        <f t="shared" ref="R25" si="123">ROUND(Q25*0.15,2)</f>
        <v>-125.61</v>
      </c>
      <c r="S25" s="6">
        <f t="shared" si="102"/>
        <v>-711.81</v>
      </c>
    </row>
    <row r="26" spans="1:19" ht="15" customHeight="1" x14ac:dyDescent="0.25">
      <c r="A26" s="20">
        <f t="shared" si="13"/>
        <v>45598</v>
      </c>
      <c r="B26" s="6">
        <v>96205.5</v>
      </c>
      <c r="C26" s="6">
        <v>-110</v>
      </c>
      <c r="D26" s="6">
        <v>-93450.18</v>
      </c>
      <c r="E26" s="6">
        <f t="shared" ref="E26" si="124">SUM(B26:D26)</f>
        <v>2645.320000000007</v>
      </c>
      <c r="F26" s="12"/>
      <c r="G26" s="6">
        <v>118796.76999999999</v>
      </c>
      <c r="H26" s="6">
        <v>0</v>
      </c>
      <c r="I26" s="6">
        <v>-101256.17</v>
      </c>
      <c r="J26" s="6">
        <f t="shared" ref="J26" si="125">SUM(G26:I26)</f>
        <v>17540.599999999991</v>
      </c>
      <c r="K26" s="12"/>
      <c r="L26" s="6">
        <f t="shared" ref="L26" si="126">B26+G26</f>
        <v>215002.27</v>
      </c>
      <c r="M26" s="6">
        <f t="shared" ref="M26" si="127">C26+H26</f>
        <v>-110</v>
      </c>
      <c r="N26" s="6">
        <f t="shared" ref="N26" si="128">D26+I26</f>
        <v>-194706.34999999998</v>
      </c>
      <c r="O26" s="6">
        <f t="shared" ref="O26" si="129">E26+J26</f>
        <v>20185.919999999998</v>
      </c>
      <c r="P26" s="6"/>
      <c r="Q26" s="6">
        <f>ROUND(O26*0.1,2)</f>
        <v>2018.59</v>
      </c>
      <c r="R26" s="6">
        <f t="shared" ref="R26" si="130">ROUND(Q26*0.15,2)</f>
        <v>302.79000000000002</v>
      </c>
      <c r="S26" s="6">
        <f t="shared" si="102"/>
        <v>1715.8</v>
      </c>
    </row>
    <row r="27" spans="1:19" ht="15" customHeight="1" x14ac:dyDescent="0.25">
      <c r="A27" s="20">
        <f t="shared" si="13"/>
        <v>45605</v>
      </c>
      <c r="B27" s="6">
        <v>108624.70000000001</v>
      </c>
      <c r="C27" s="6">
        <v>-18</v>
      </c>
      <c r="D27" s="6">
        <v>-94151.17</v>
      </c>
      <c r="E27" s="6">
        <f t="shared" ref="E27" si="131">SUM(B27:D27)</f>
        <v>14455.530000000013</v>
      </c>
      <c r="F27" s="12"/>
      <c r="G27" s="6">
        <v>187648.65999999997</v>
      </c>
      <c r="H27" s="6">
        <v>0</v>
      </c>
      <c r="I27" s="6">
        <v>-189593.74</v>
      </c>
      <c r="J27" s="6">
        <f t="shared" ref="J27" si="132">SUM(G27:I27)</f>
        <v>-1945.0800000000163</v>
      </c>
      <c r="K27" s="12"/>
      <c r="L27" s="6">
        <f t="shared" ref="L27" si="133">B27+G27</f>
        <v>296273.36</v>
      </c>
      <c r="M27" s="6">
        <f t="shared" ref="M27" si="134">C27+H27</f>
        <v>-18</v>
      </c>
      <c r="N27" s="6">
        <f t="shared" ref="N27" si="135">D27+I27</f>
        <v>-283744.90999999997</v>
      </c>
      <c r="O27" s="6">
        <f t="shared" ref="O27" si="136">E27+J27</f>
        <v>12510.449999999997</v>
      </c>
      <c r="P27" s="6"/>
      <c r="Q27" s="6">
        <f>ROUND(O27*0.1,2)-0.01</f>
        <v>1251.04</v>
      </c>
      <c r="R27" s="6">
        <f t="shared" ref="R27" si="137">ROUND(Q27*0.15,2)</f>
        <v>187.66</v>
      </c>
      <c r="S27" s="6">
        <f t="shared" si="102"/>
        <v>1063.3800000000001</v>
      </c>
    </row>
    <row r="28" spans="1:19" ht="15" customHeight="1" x14ac:dyDescent="0.25">
      <c r="A28" s="20">
        <f t="shared" si="13"/>
        <v>45612</v>
      </c>
      <c r="B28" s="6">
        <v>96251.7</v>
      </c>
      <c r="C28" s="6">
        <v>0</v>
      </c>
      <c r="D28" s="6">
        <v>-98630.67</v>
      </c>
      <c r="E28" s="6">
        <f t="shared" ref="E28" si="138">SUM(B28:D28)</f>
        <v>-2378.9700000000012</v>
      </c>
      <c r="F28" s="12"/>
      <c r="G28" s="6">
        <v>99744.03</v>
      </c>
      <c r="H28" s="6">
        <v>0</v>
      </c>
      <c r="I28" s="6">
        <v>-79090.179999999993</v>
      </c>
      <c r="J28" s="6">
        <f t="shared" ref="J28" si="139">SUM(G28:I28)</f>
        <v>20653.850000000006</v>
      </c>
      <c r="K28" s="12"/>
      <c r="L28" s="6">
        <f t="shared" ref="L28" si="140">B28+G28</f>
        <v>195995.72999999998</v>
      </c>
      <c r="M28" s="6">
        <f t="shared" ref="M28" si="141">C28+H28</f>
        <v>0</v>
      </c>
      <c r="N28" s="6">
        <f t="shared" ref="N28" si="142">D28+I28</f>
        <v>-177720.84999999998</v>
      </c>
      <c r="O28" s="6">
        <f t="shared" ref="O28" si="143">E28+J28</f>
        <v>18274.880000000005</v>
      </c>
      <c r="P28" s="6"/>
      <c r="Q28" s="6">
        <f>ROUND(O28*0.1,2)</f>
        <v>1827.49</v>
      </c>
      <c r="R28" s="6">
        <f t="shared" ref="R28" si="144">ROUND(Q28*0.15,2)</f>
        <v>274.12</v>
      </c>
      <c r="S28" s="6">
        <f t="shared" ref="S28" si="145">ROUND(Q28*0.85,2)</f>
        <v>1553.37</v>
      </c>
    </row>
    <row r="29" spans="1:19" ht="15" customHeight="1" x14ac:dyDescent="0.25">
      <c r="A29" s="20">
        <f t="shared" si="13"/>
        <v>45619</v>
      </c>
      <c r="B29" s="6">
        <v>106505.8</v>
      </c>
      <c r="C29" s="6">
        <v>-4000</v>
      </c>
      <c r="D29" s="6">
        <v>-83220.139999999985</v>
      </c>
      <c r="E29" s="6">
        <f t="shared" ref="E29" si="146">SUM(B29:D29)</f>
        <v>19285.660000000018</v>
      </c>
      <c r="F29" s="12"/>
      <c r="G29" s="6">
        <v>79251.599999999991</v>
      </c>
      <c r="H29" s="6">
        <v>0</v>
      </c>
      <c r="I29" s="6">
        <v>-62491.020000000004</v>
      </c>
      <c r="J29" s="6">
        <f t="shared" ref="J29" si="147">SUM(G29:I29)</f>
        <v>16760.579999999987</v>
      </c>
      <c r="K29" s="12"/>
      <c r="L29" s="6">
        <f t="shared" ref="L29" si="148">B29+G29</f>
        <v>185757.4</v>
      </c>
      <c r="M29" s="6">
        <f t="shared" ref="M29" si="149">C29+H29</f>
        <v>-4000</v>
      </c>
      <c r="N29" s="6">
        <f t="shared" ref="N29" si="150">D29+I29</f>
        <v>-145711.15999999997</v>
      </c>
      <c r="O29" s="6">
        <f t="shared" ref="O29" si="151">E29+J29</f>
        <v>36046.240000000005</v>
      </c>
      <c r="P29" s="6"/>
      <c r="Q29" s="6">
        <f>ROUND(O29*0.1,2)+0.01</f>
        <v>3604.63</v>
      </c>
      <c r="R29" s="6">
        <f t="shared" ref="R29" si="152">ROUND(Q29*0.15,2)</f>
        <v>540.69000000000005</v>
      </c>
      <c r="S29" s="6">
        <f t="shared" ref="S29" si="153">ROUND(Q29*0.85,2)</f>
        <v>3063.94</v>
      </c>
    </row>
    <row r="30" spans="1:19" ht="15" customHeight="1" x14ac:dyDescent="0.25">
      <c r="A30" s="20">
        <f t="shared" si="13"/>
        <v>45626</v>
      </c>
      <c r="B30" s="6">
        <v>123740.4</v>
      </c>
      <c r="C30" s="6">
        <v>-945</v>
      </c>
      <c r="D30" s="6">
        <v>-107501.43000000001</v>
      </c>
      <c r="E30" s="6">
        <f t="shared" ref="E30" si="154">SUM(B30:D30)</f>
        <v>15293.969999999987</v>
      </c>
      <c r="F30" s="12"/>
      <c r="G30" s="6">
        <v>90319.7</v>
      </c>
      <c r="H30" s="6">
        <v>0</v>
      </c>
      <c r="I30" s="6">
        <v>-78557.700000000012</v>
      </c>
      <c r="J30" s="6">
        <f t="shared" ref="J30" si="155">SUM(G30:I30)</f>
        <v>11761.999999999985</v>
      </c>
      <c r="K30" s="12"/>
      <c r="L30" s="6">
        <f t="shared" ref="L30" si="156">B30+G30</f>
        <v>214060.09999999998</v>
      </c>
      <c r="M30" s="6">
        <f t="shared" ref="M30" si="157">C30+H30</f>
        <v>-945</v>
      </c>
      <c r="N30" s="6">
        <f t="shared" ref="N30" si="158">D30+I30</f>
        <v>-186059.13</v>
      </c>
      <c r="O30" s="6">
        <f t="shared" ref="O30" si="159">E30+J30</f>
        <v>27055.969999999972</v>
      </c>
      <c r="P30" s="6"/>
      <c r="Q30" s="6">
        <f t="shared" ref="Q30:Q35" si="160">ROUND(O30*0.1,2)</f>
        <v>2705.6</v>
      </c>
      <c r="R30" s="6">
        <f t="shared" ref="R30" si="161">ROUND(Q30*0.15,2)</f>
        <v>405.84</v>
      </c>
      <c r="S30" s="6">
        <f t="shared" ref="S30" si="162">ROUND(Q30*0.85,2)</f>
        <v>2299.7600000000002</v>
      </c>
    </row>
    <row r="31" spans="1:19" ht="15" customHeight="1" x14ac:dyDescent="0.25">
      <c r="A31" s="20">
        <f t="shared" si="13"/>
        <v>45633</v>
      </c>
      <c r="B31" s="6">
        <v>107197.20000000001</v>
      </c>
      <c r="C31" s="6">
        <v>0</v>
      </c>
      <c r="D31" s="6">
        <v>-172708.33999999997</v>
      </c>
      <c r="E31" s="6">
        <f t="shared" ref="E31" si="163">SUM(B31:D31)</f>
        <v>-65511.139999999956</v>
      </c>
      <c r="F31" s="12"/>
      <c r="G31" s="6">
        <v>126665.68000000001</v>
      </c>
      <c r="H31" s="6">
        <v>0</v>
      </c>
      <c r="I31" s="6">
        <v>-128984.18000000001</v>
      </c>
      <c r="J31" s="6">
        <f t="shared" ref="J31" si="164">SUM(G31:I31)</f>
        <v>-2318.5</v>
      </c>
      <c r="K31" s="12"/>
      <c r="L31" s="6">
        <f t="shared" ref="L31" si="165">B31+G31</f>
        <v>233862.88</v>
      </c>
      <c r="M31" s="6">
        <f t="shared" ref="M31" si="166">C31+H31</f>
        <v>0</v>
      </c>
      <c r="N31" s="6">
        <f t="shared" ref="N31" si="167">D31+I31</f>
        <v>-301692.51999999996</v>
      </c>
      <c r="O31" s="6">
        <f t="shared" ref="O31" si="168">E31+J31</f>
        <v>-67829.639999999956</v>
      </c>
      <c r="P31" s="6"/>
      <c r="Q31" s="6">
        <f t="shared" si="160"/>
        <v>-6782.96</v>
      </c>
      <c r="R31" s="6">
        <f t="shared" ref="R31" si="169">ROUND(Q31*0.15,2)</f>
        <v>-1017.44</v>
      </c>
      <c r="S31" s="6">
        <f t="shared" ref="S31" si="170">ROUND(Q31*0.85,2)</f>
        <v>-5765.52</v>
      </c>
    </row>
    <row r="32" spans="1:19" ht="15" customHeight="1" x14ac:dyDescent="0.25">
      <c r="A32" s="20">
        <f t="shared" si="13"/>
        <v>45640</v>
      </c>
      <c r="B32" s="6">
        <v>84348.1</v>
      </c>
      <c r="C32" s="6">
        <v>0</v>
      </c>
      <c r="D32" s="6">
        <v>-78890.359999999986</v>
      </c>
      <c r="E32" s="6">
        <f t="shared" ref="E32" si="171">SUM(B32:D32)</f>
        <v>5457.7400000000198</v>
      </c>
      <c r="F32" s="12"/>
      <c r="G32" s="6">
        <v>113585.29999999999</v>
      </c>
      <c r="H32" s="6">
        <v>0</v>
      </c>
      <c r="I32" s="6">
        <v>-107043.64000000001</v>
      </c>
      <c r="J32" s="6">
        <f t="shared" ref="J32" si="172">SUM(G32:I32)</f>
        <v>6541.6599999999744</v>
      </c>
      <c r="K32" s="12"/>
      <c r="L32" s="6">
        <f t="shared" ref="L32" si="173">B32+G32</f>
        <v>197933.4</v>
      </c>
      <c r="M32" s="6">
        <f t="shared" ref="M32" si="174">C32+H32</f>
        <v>0</v>
      </c>
      <c r="N32" s="6">
        <f t="shared" ref="N32" si="175">D32+I32</f>
        <v>-185934</v>
      </c>
      <c r="O32" s="6">
        <f t="shared" ref="O32" si="176">E32+J32</f>
        <v>11999.399999999994</v>
      </c>
      <c r="P32" s="6"/>
      <c r="Q32" s="6">
        <f t="shared" si="160"/>
        <v>1199.94</v>
      </c>
      <c r="R32" s="6">
        <f t="shared" ref="R32" si="177">ROUND(Q32*0.15,2)</f>
        <v>179.99</v>
      </c>
      <c r="S32" s="6">
        <f t="shared" ref="S32" si="178">ROUND(Q32*0.85,2)</f>
        <v>1019.95</v>
      </c>
    </row>
    <row r="33" spans="1:19" ht="15" customHeight="1" x14ac:dyDescent="0.25">
      <c r="A33" s="20">
        <f t="shared" si="13"/>
        <v>45647</v>
      </c>
      <c r="B33" s="6">
        <v>112872.7</v>
      </c>
      <c r="C33" s="6">
        <v>-22</v>
      </c>
      <c r="D33" s="6">
        <v>-96892.69</v>
      </c>
      <c r="E33" s="6">
        <f t="shared" ref="E33" si="179">SUM(B33:D33)</f>
        <v>15958.009999999995</v>
      </c>
      <c r="F33" s="12"/>
      <c r="G33" s="6">
        <v>87991.930000000008</v>
      </c>
      <c r="H33" s="6">
        <v>0</v>
      </c>
      <c r="I33" s="6">
        <v>-89253.57</v>
      </c>
      <c r="J33" s="6">
        <f t="shared" ref="J33" si="180">SUM(G33:I33)</f>
        <v>-1261.6399999999994</v>
      </c>
      <c r="K33" s="12"/>
      <c r="L33" s="6">
        <f t="shared" ref="L33" si="181">B33+G33</f>
        <v>200864.63</v>
      </c>
      <c r="M33" s="6">
        <f t="shared" ref="M33" si="182">C33+H33</f>
        <v>-22</v>
      </c>
      <c r="N33" s="6">
        <f t="shared" ref="N33" si="183">D33+I33</f>
        <v>-186146.26</v>
      </c>
      <c r="O33" s="6">
        <f t="shared" ref="O33" si="184">E33+J33</f>
        <v>14696.369999999995</v>
      </c>
      <c r="P33" s="6"/>
      <c r="Q33" s="6">
        <f t="shared" si="160"/>
        <v>1469.64</v>
      </c>
      <c r="R33" s="6">
        <f t="shared" ref="R33" si="185">ROUND(Q33*0.15,2)</f>
        <v>220.45</v>
      </c>
      <c r="S33" s="6">
        <f t="shared" ref="S33" si="186">ROUND(Q33*0.85,2)</f>
        <v>1249.19</v>
      </c>
    </row>
    <row r="34" spans="1:19" ht="15" customHeight="1" x14ac:dyDescent="0.25">
      <c r="A34" s="20">
        <f t="shared" si="13"/>
        <v>45654</v>
      </c>
      <c r="B34" s="6">
        <v>112426.7</v>
      </c>
      <c r="C34" s="6">
        <v>-25</v>
      </c>
      <c r="D34" s="6">
        <v>-118682.04000000001</v>
      </c>
      <c r="E34" s="6">
        <f t="shared" ref="E34" si="187">SUM(B34:D34)</f>
        <v>-6280.3400000000111</v>
      </c>
      <c r="F34" s="12"/>
      <c r="G34" s="6">
        <v>173265.27000000002</v>
      </c>
      <c r="H34" s="6">
        <v>0</v>
      </c>
      <c r="I34" s="6">
        <v>-151125.85</v>
      </c>
      <c r="J34" s="6">
        <f t="shared" ref="J34" si="188">SUM(G34:I34)</f>
        <v>22139.420000000013</v>
      </c>
      <c r="K34" s="12"/>
      <c r="L34" s="6">
        <f t="shared" ref="L34" si="189">B34+G34</f>
        <v>285691.97000000003</v>
      </c>
      <c r="M34" s="6">
        <f t="shared" ref="M34" si="190">C34+H34</f>
        <v>-25</v>
      </c>
      <c r="N34" s="6">
        <f t="shared" ref="N34" si="191">D34+I34</f>
        <v>-269807.89</v>
      </c>
      <c r="O34" s="6">
        <f t="shared" ref="O34" si="192">E34+J34</f>
        <v>15859.080000000002</v>
      </c>
      <c r="P34" s="6"/>
      <c r="Q34" s="6">
        <f t="shared" si="160"/>
        <v>1585.91</v>
      </c>
      <c r="R34" s="6">
        <f t="shared" ref="R34" si="193">ROUND(Q34*0.15,2)</f>
        <v>237.89</v>
      </c>
      <c r="S34" s="6">
        <f t="shared" ref="S34" si="194">ROUND(Q34*0.85,2)</f>
        <v>1348.02</v>
      </c>
    </row>
    <row r="35" spans="1:19" ht="15" customHeight="1" x14ac:dyDescent="0.25">
      <c r="A35" s="20">
        <f t="shared" si="13"/>
        <v>45661</v>
      </c>
      <c r="B35" s="6">
        <v>149126.39999999999</v>
      </c>
      <c r="C35" s="6">
        <v>-500</v>
      </c>
      <c r="D35" s="6">
        <v>-132434.55000000002</v>
      </c>
      <c r="E35" s="6">
        <f t="shared" ref="E35" si="195">SUM(B35:D35)</f>
        <v>16191.849999999977</v>
      </c>
      <c r="F35" s="12"/>
      <c r="G35" s="6">
        <v>125754.42</v>
      </c>
      <c r="H35" s="6">
        <v>0</v>
      </c>
      <c r="I35" s="6">
        <v>-121337.29000000001</v>
      </c>
      <c r="J35" s="6">
        <f t="shared" ref="J35" si="196">SUM(G35:I35)</f>
        <v>4417.1299999999901</v>
      </c>
      <c r="K35" s="12"/>
      <c r="L35" s="6">
        <f t="shared" ref="L35" si="197">B35+G35</f>
        <v>274880.82</v>
      </c>
      <c r="M35" s="6">
        <f t="shared" ref="M35" si="198">C35+H35</f>
        <v>-500</v>
      </c>
      <c r="N35" s="6">
        <f t="shared" ref="N35" si="199">D35+I35</f>
        <v>-253771.84000000003</v>
      </c>
      <c r="O35" s="6">
        <f t="shared" ref="O35" si="200">E35+J35</f>
        <v>20608.979999999967</v>
      </c>
      <c r="P35" s="6"/>
      <c r="Q35" s="6">
        <f t="shared" si="160"/>
        <v>2060.9</v>
      </c>
      <c r="R35" s="6">
        <f t="shared" ref="R35" si="201">ROUND(Q35*0.15,2)</f>
        <v>309.14</v>
      </c>
      <c r="S35" s="6">
        <f>ROUND(Q35*0.85,2)-0.01</f>
        <v>1751.76</v>
      </c>
    </row>
    <row r="36" spans="1:19" ht="15" customHeight="1" x14ac:dyDescent="0.25">
      <c r="A36" s="20">
        <f t="shared" si="13"/>
        <v>45668</v>
      </c>
      <c r="B36" s="6">
        <v>119938.4</v>
      </c>
      <c r="C36" s="6">
        <v>0</v>
      </c>
      <c r="D36" s="6">
        <v>-64721.91</v>
      </c>
      <c r="E36" s="6">
        <f t="shared" ref="E36" si="202">SUM(B36:D36)</f>
        <v>55216.489999999991</v>
      </c>
      <c r="F36" s="12"/>
      <c r="G36" s="6">
        <v>82409.210000000006</v>
      </c>
      <c r="H36" s="6">
        <v>0</v>
      </c>
      <c r="I36" s="6">
        <v>-75547.740000000005</v>
      </c>
      <c r="J36" s="6">
        <f t="shared" ref="J36" si="203">SUM(G36:I36)</f>
        <v>6861.4700000000012</v>
      </c>
      <c r="K36" s="12"/>
      <c r="L36" s="6">
        <f t="shared" ref="L36" si="204">B36+G36</f>
        <v>202347.61</v>
      </c>
      <c r="M36" s="6">
        <f t="shared" ref="M36" si="205">C36+H36</f>
        <v>0</v>
      </c>
      <c r="N36" s="6">
        <f t="shared" ref="N36" si="206">D36+I36</f>
        <v>-140269.65000000002</v>
      </c>
      <c r="O36" s="6">
        <f t="shared" ref="O36" si="207">E36+J36</f>
        <v>62077.959999999992</v>
      </c>
      <c r="P36" s="6"/>
      <c r="Q36" s="6">
        <f>ROUND(O36*0.1,2)-0.01</f>
        <v>6207.79</v>
      </c>
      <c r="R36" s="6">
        <f t="shared" ref="R36" si="208">ROUND(Q36*0.15,2)</f>
        <v>931.17</v>
      </c>
      <c r="S36" s="6">
        <f>ROUND(Q36*0.85,2)</f>
        <v>5276.62</v>
      </c>
    </row>
    <row r="37" spans="1:19" ht="15" customHeight="1" x14ac:dyDescent="0.25">
      <c r="A37" s="17"/>
      <c r="B37" s="6"/>
      <c r="C37" s="6"/>
      <c r="D37" s="6"/>
      <c r="E37" s="6"/>
      <c r="F37" s="12"/>
      <c r="G37" s="6"/>
      <c r="H37" s="6"/>
      <c r="I37" s="6"/>
      <c r="J37" s="6"/>
      <c r="K37" s="12"/>
      <c r="L37" s="6"/>
      <c r="M37" s="6"/>
      <c r="N37" s="6"/>
      <c r="O37" s="6"/>
      <c r="P37" s="6"/>
      <c r="Q37" s="6"/>
      <c r="R37" s="6"/>
      <c r="S37" s="18"/>
    </row>
    <row r="38" spans="1:19" ht="15" customHeight="1" thickBot="1" x14ac:dyDescent="0.3">
      <c r="B38" s="7">
        <f>SUM(B9:B37)</f>
        <v>2502510.11</v>
      </c>
      <c r="C38" s="7">
        <f>SUM(C9:C37)</f>
        <v>-10225</v>
      </c>
      <c r="D38" s="7">
        <f>SUM(D9:D37)</f>
        <v>-2220845.9499999993</v>
      </c>
      <c r="E38" s="7">
        <f>SUM(E9:E37)</f>
        <v>271439.15999999992</v>
      </c>
      <c r="F38" s="12"/>
      <c r="G38" s="7">
        <f>SUM(G9:G37)</f>
        <v>2415408.9899999998</v>
      </c>
      <c r="H38" s="7">
        <f>SUM(H9:H37)</f>
        <v>0</v>
      </c>
      <c r="I38" s="7">
        <f>SUM(I9:I37)</f>
        <v>-2252657.23</v>
      </c>
      <c r="J38" s="7">
        <f>SUM(J9:J37)</f>
        <v>162751.75999999986</v>
      </c>
      <c r="K38" s="12"/>
      <c r="L38" s="7">
        <f>SUM(L9:L37)</f>
        <v>4917919.0999999996</v>
      </c>
      <c r="M38" s="7">
        <f>SUM(M9:M37)</f>
        <v>-10225</v>
      </c>
      <c r="N38" s="7">
        <f>SUM(N9:N37)</f>
        <v>-4473503.1800000016</v>
      </c>
      <c r="O38" s="7">
        <f>SUM(O9:O37)</f>
        <v>434190.91999999981</v>
      </c>
      <c r="P38" s="12"/>
      <c r="Q38" s="7">
        <f>SUM(Q9:Q37)</f>
        <v>43419.100000000006</v>
      </c>
      <c r="R38" s="7">
        <f>SUM(R9:R37)</f>
        <v>6512.89</v>
      </c>
      <c r="S38" s="7">
        <f>SUM(S9:S37)</f>
        <v>36906.209999999992</v>
      </c>
    </row>
    <row r="39" spans="1:19" ht="15" customHeight="1" thickTop="1" x14ac:dyDescent="0.25"/>
    <row r="40" spans="1:19" ht="15" customHeight="1" x14ac:dyDescent="0.25">
      <c r="A40" s="11" t="s">
        <v>23</v>
      </c>
    </row>
    <row r="41" spans="1:19" ht="15" customHeight="1" x14ac:dyDescent="0.25">
      <c r="A4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41"/>
  <sheetViews>
    <sheetView zoomScaleNormal="100" workbookViewId="0">
      <pane ySplit="6" topLeftCell="A25" activePane="bottomLeft" state="frozen"/>
      <selection activeCell="A4" sqref="A4:S4"/>
      <selection pane="bottomLeft" activeCell="A37" sqref="A37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36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 t="shared" ref="Q15:Q20" si="52">ROUND(O15*0.1,2)</f>
        <v>43839.75</v>
      </c>
      <c r="R15" s="6">
        <f t="shared" ref="R15" si="53">ROUND(Q15*0.15,2)</f>
        <v>6575.96</v>
      </c>
      <c r="S15" s="6">
        <f t="shared" ref="S15" si="54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5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6">SUM(G16:I16)</f>
        <v>353596.98000000045</v>
      </c>
      <c r="K16" s="12"/>
      <c r="L16" s="6">
        <f t="shared" ref="L16" si="57">B16+G16</f>
        <v>2776723.0100000002</v>
      </c>
      <c r="M16" s="6">
        <f t="shared" ref="M16" si="58">C16+H16</f>
        <v>-5940.33</v>
      </c>
      <c r="N16" s="6">
        <f t="shared" ref="N16" si="59">D16+I16</f>
        <v>-2339400.19</v>
      </c>
      <c r="O16" s="6">
        <f t="shared" ref="O16" si="60">E16+J16</f>
        <v>431382.4900000004</v>
      </c>
      <c r="P16" s="6"/>
      <c r="Q16" s="6">
        <f t="shared" si="52"/>
        <v>43138.25</v>
      </c>
      <c r="R16" s="6">
        <f t="shared" ref="R16" si="61">ROUND(Q16*0.15,2)</f>
        <v>6470.74</v>
      </c>
      <c r="S16" s="6">
        <f t="shared" ref="S16" si="62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3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4">SUM(G17:I17)</f>
        <v>413807.81000000006</v>
      </c>
      <c r="K17" s="12"/>
      <c r="L17" s="6">
        <f t="shared" ref="L17" si="65">B17+G17</f>
        <v>4265283</v>
      </c>
      <c r="M17" s="6">
        <f t="shared" ref="M17" si="66">C17+H17</f>
        <v>-14908.220000000001</v>
      </c>
      <c r="N17" s="6">
        <f t="shared" ref="N17" si="67">D17+I17</f>
        <v>-3658114.04</v>
      </c>
      <c r="O17" s="6">
        <f t="shared" ref="O17" si="68">E17+J17</f>
        <v>592260.74</v>
      </c>
      <c r="P17" s="6"/>
      <c r="Q17" s="6">
        <f t="shared" si="52"/>
        <v>59226.07</v>
      </c>
      <c r="R17" s="6">
        <f t="shared" ref="R17" si="69">ROUND(Q17*0.15,2)</f>
        <v>8883.91</v>
      </c>
      <c r="S17" s="6">
        <f t="shared" ref="S17" si="70">ROUND(Q17*0.85,2)</f>
        <v>50342.16</v>
      </c>
    </row>
    <row r="18" spans="1:19" ht="15" customHeight="1" x14ac:dyDescent="0.25">
      <c r="A18" s="20">
        <f t="shared" si="13"/>
        <v>45542</v>
      </c>
      <c r="B18" s="6">
        <v>663316.26</v>
      </c>
      <c r="C18" s="6">
        <v>-55</v>
      </c>
      <c r="D18" s="6">
        <v>-379343.88</v>
      </c>
      <c r="E18" s="6">
        <f t="shared" ref="E18" si="71">SUM(B18:D18)</f>
        <v>283917.38</v>
      </c>
      <c r="F18" s="12"/>
      <c r="G18" s="6">
        <v>4579163.3900000006</v>
      </c>
      <c r="H18" s="6">
        <v>-21594.06</v>
      </c>
      <c r="I18" s="6">
        <v>-3867986.9000000004</v>
      </c>
      <c r="J18" s="6">
        <f t="shared" ref="J18" si="72">SUM(G18:I18)</f>
        <v>689582.43000000063</v>
      </c>
      <c r="K18" s="12"/>
      <c r="L18" s="6">
        <f t="shared" ref="L18" si="73">B18+G18</f>
        <v>5242479.6500000004</v>
      </c>
      <c r="M18" s="6">
        <f t="shared" ref="M18" si="74">C18+H18</f>
        <v>-21649.06</v>
      </c>
      <c r="N18" s="6">
        <f t="shared" ref="N18" si="75">D18+I18</f>
        <v>-4247330.78</v>
      </c>
      <c r="O18" s="6">
        <f t="shared" ref="O18" si="76">E18+J18</f>
        <v>973499.81000000064</v>
      </c>
      <c r="P18" s="6"/>
      <c r="Q18" s="6">
        <f t="shared" si="52"/>
        <v>97349.98</v>
      </c>
      <c r="R18" s="6">
        <f t="shared" ref="R18" si="77">ROUND(Q18*0.15,2)</f>
        <v>14602.5</v>
      </c>
      <c r="S18" s="6">
        <f t="shared" ref="S18" si="78">ROUND(Q18*0.85,2)</f>
        <v>82747.48</v>
      </c>
    </row>
    <row r="19" spans="1:19" ht="15" customHeight="1" x14ac:dyDescent="0.25">
      <c r="A19" s="20">
        <f t="shared" si="13"/>
        <v>45549</v>
      </c>
      <c r="B19" s="6">
        <v>702110.8</v>
      </c>
      <c r="C19" s="6">
        <v>-400</v>
      </c>
      <c r="D19" s="6">
        <v>-549492.91</v>
      </c>
      <c r="E19" s="6">
        <f t="shared" ref="E19" si="79">SUM(B19:D19)</f>
        <v>152217.89000000001</v>
      </c>
      <c r="F19" s="12"/>
      <c r="G19" s="6">
        <v>5248201.9400000004</v>
      </c>
      <c r="H19" s="6">
        <v>-33841.759999999995</v>
      </c>
      <c r="I19" s="6">
        <v>-4326922.26</v>
      </c>
      <c r="J19" s="6">
        <f t="shared" ref="J19" si="80">SUM(G19:I19)</f>
        <v>887437.92000000086</v>
      </c>
      <c r="K19" s="12"/>
      <c r="L19" s="6">
        <f t="shared" ref="L19" si="81">B19+G19</f>
        <v>5950312.7400000002</v>
      </c>
      <c r="M19" s="6">
        <f t="shared" ref="M19" si="82">C19+H19</f>
        <v>-34241.759999999995</v>
      </c>
      <c r="N19" s="6">
        <f t="shared" ref="N19" si="83">D19+I19</f>
        <v>-4876415.17</v>
      </c>
      <c r="O19" s="6">
        <f t="shared" ref="O19" si="84">E19+J19</f>
        <v>1039655.8100000009</v>
      </c>
      <c r="P19" s="6"/>
      <c r="Q19" s="6">
        <f t="shared" si="52"/>
        <v>103965.58</v>
      </c>
      <c r="R19" s="6">
        <f t="shared" ref="R19" si="85">ROUND(Q19*0.15,2)</f>
        <v>15594.84</v>
      </c>
      <c r="S19" s="6">
        <f t="shared" ref="S19" si="86">ROUND(Q19*0.85,2)</f>
        <v>88370.74</v>
      </c>
    </row>
    <row r="20" spans="1:19" ht="15" customHeight="1" x14ac:dyDescent="0.25">
      <c r="A20" s="20">
        <f t="shared" si="13"/>
        <v>45556</v>
      </c>
      <c r="B20" s="6">
        <v>625554.4</v>
      </c>
      <c r="C20" s="6">
        <v>-863.34</v>
      </c>
      <c r="D20" s="6">
        <v>-523583.33</v>
      </c>
      <c r="E20" s="6">
        <f t="shared" ref="E20" si="87">SUM(B20:D20)</f>
        <v>101107.73000000004</v>
      </c>
      <c r="F20" s="12"/>
      <c r="G20" s="6">
        <v>4734816.62</v>
      </c>
      <c r="H20" s="6">
        <v>-13717.06</v>
      </c>
      <c r="I20" s="6">
        <v>-4046400.95</v>
      </c>
      <c r="J20" s="6">
        <f t="shared" ref="J20" si="88">SUM(G20:I20)</f>
        <v>674698.61000000034</v>
      </c>
      <c r="K20" s="12"/>
      <c r="L20" s="6">
        <f t="shared" ref="L20" si="89">B20+G20</f>
        <v>5360371.0200000005</v>
      </c>
      <c r="M20" s="6">
        <f t="shared" ref="M20" si="90">C20+H20</f>
        <v>-14580.4</v>
      </c>
      <c r="N20" s="6">
        <f t="shared" ref="N20" si="91">D20+I20</f>
        <v>-4569984.28</v>
      </c>
      <c r="O20" s="6">
        <f t="shared" ref="O20" si="92">E20+J20</f>
        <v>775806.34000000032</v>
      </c>
      <c r="P20" s="6"/>
      <c r="Q20" s="6">
        <f t="shared" si="52"/>
        <v>77580.63</v>
      </c>
      <c r="R20" s="6">
        <f t="shared" ref="R20" si="93">ROUND(Q20*0.15,2)</f>
        <v>11637.09</v>
      </c>
      <c r="S20" s="6">
        <f t="shared" ref="S20" si="94">ROUND(Q20*0.85,2)</f>
        <v>65943.539999999994</v>
      </c>
    </row>
    <row r="21" spans="1:19" ht="15" customHeight="1" x14ac:dyDescent="0.25">
      <c r="A21" s="20">
        <f t="shared" si="13"/>
        <v>45563</v>
      </c>
      <c r="B21" s="6">
        <v>596291.43999999994</v>
      </c>
      <c r="C21" s="6">
        <v>-1910</v>
      </c>
      <c r="D21" s="6">
        <v>-466832.34</v>
      </c>
      <c r="E21" s="6">
        <f t="shared" ref="E21" si="95">SUM(B21:D21)</f>
        <v>127549.09999999992</v>
      </c>
      <c r="F21" s="12"/>
      <c r="G21" s="6">
        <v>5458627.7200000007</v>
      </c>
      <c r="H21" s="6">
        <v>-9430.19</v>
      </c>
      <c r="I21" s="6">
        <v>-4829302.21</v>
      </c>
      <c r="J21" s="6">
        <f t="shared" ref="J21" si="96">SUM(G21:I21)</f>
        <v>619895.3200000003</v>
      </c>
      <c r="K21" s="12"/>
      <c r="L21" s="6">
        <f t="shared" ref="L21" si="97">B21+G21</f>
        <v>6054919.1600000001</v>
      </c>
      <c r="M21" s="6">
        <f t="shared" ref="M21" si="98">C21+H21</f>
        <v>-11340.19</v>
      </c>
      <c r="N21" s="6">
        <f t="shared" ref="N21" si="99">D21+I21</f>
        <v>-5296134.55</v>
      </c>
      <c r="O21" s="6">
        <f t="shared" ref="O21" si="100">E21+J21</f>
        <v>747444.42000000016</v>
      </c>
      <c r="P21" s="6"/>
      <c r="Q21" s="6">
        <f t="shared" ref="Q21" si="101">ROUND(O21*0.1,2)</f>
        <v>74744.44</v>
      </c>
      <c r="R21" s="6">
        <f t="shared" ref="R21" si="102">ROUND(Q21*0.15,2)</f>
        <v>11211.67</v>
      </c>
      <c r="S21" s="6">
        <f t="shared" ref="S21" si="103">ROUND(Q21*0.85,2)</f>
        <v>63532.77</v>
      </c>
    </row>
    <row r="22" spans="1:19" ht="15" customHeight="1" x14ac:dyDescent="0.25">
      <c r="A22" s="20">
        <f t="shared" si="13"/>
        <v>45570</v>
      </c>
      <c r="B22" s="6">
        <v>564219.80000000005</v>
      </c>
      <c r="C22" s="6">
        <v>0</v>
      </c>
      <c r="D22" s="6">
        <v>-526516.11</v>
      </c>
      <c r="E22" s="6">
        <f t="shared" ref="E22" si="104">SUM(B22:D22)</f>
        <v>37703.690000000061</v>
      </c>
      <c r="F22" s="12"/>
      <c r="G22" s="6">
        <v>5349554.46</v>
      </c>
      <c r="H22" s="6">
        <v>-6514.0400000000009</v>
      </c>
      <c r="I22" s="6">
        <v>-4477329.9700000007</v>
      </c>
      <c r="J22" s="6">
        <f t="shared" ref="J22" si="105">SUM(G22:I22)</f>
        <v>865710.44999999925</v>
      </c>
      <c r="K22" s="12"/>
      <c r="L22" s="6">
        <f t="shared" ref="L22" si="106">B22+G22</f>
        <v>5913774.2599999998</v>
      </c>
      <c r="M22" s="6">
        <f t="shared" ref="M22" si="107">C22+H22</f>
        <v>-6514.0400000000009</v>
      </c>
      <c r="N22" s="6">
        <f t="shared" ref="N22" si="108">D22+I22</f>
        <v>-5003846.080000001</v>
      </c>
      <c r="O22" s="6">
        <f t="shared" ref="O22" si="109">E22+J22</f>
        <v>903414.13999999932</v>
      </c>
      <c r="P22" s="6"/>
      <c r="Q22" s="6">
        <f t="shared" ref="Q22" si="110">ROUND(O22*0.1,2)</f>
        <v>90341.41</v>
      </c>
      <c r="R22" s="6">
        <f t="shared" ref="R22" si="111">ROUND(Q22*0.15,2)</f>
        <v>13551.21</v>
      </c>
      <c r="S22" s="6">
        <f t="shared" ref="S22" si="112">ROUND(Q22*0.85,2)</f>
        <v>76790.2</v>
      </c>
    </row>
    <row r="23" spans="1:19" ht="15" customHeight="1" x14ac:dyDescent="0.25">
      <c r="A23" s="20">
        <f t="shared" si="13"/>
        <v>45577</v>
      </c>
      <c r="B23" s="6">
        <v>514950.19999999995</v>
      </c>
      <c r="C23" s="6">
        <v>0</v>
      </c>
      <c r="D23" s="6">
        <v>-445575.77</v>
      </c>
      <c r="E23" s="6">
        <f t="shared" ref="E23" si="113">SUM(B23:D23)</f>
        <v>69374.429999999935</v>
      </c>
      <c r="F23" s="12"/>
      <c r="G23" s="6">
        <v>4686377.33</v>
      </c>
      <c r="H23" s="6">
        <v>-2090.89</v>
      </c>
      <c r="I23" s="6">
        <v>-3952522.36</v>
      </c>
      <c r="J23" s="6">
        <f t="shared" ref="J23" si="114">SUM(G23:I23)</f>
        <v>731764.08000000054</v>
      </c>
      <c r="K23" s="12"/>
      <c r="L23" s="6">
        <f t="shared" ref="L23" si="115">B23+G23</f>
        <v>5201327.53</v>
      </c>
      <c r="M23" s="6">
        <f t="shared" ref="M23" si="116">C23+H23</f>
        <v>-2090.89</v>
      </c>
      <c r="N23" s="6">
        <f t="shared" ref="N23" si="117">D23+I23</f>
        <v>-4398098.13</v>
      </c>
      <c r="O23" s="6">
        <f t="shared" ref="O23" si="118">E23+J23</f>
        <v>801138.51000000047</v>
      </c>
      <c r="P23" s="6"/>
      <c r="Q23" s="6">
        <f>ROUND(O23*0.1,2)-0.01</f>
        <v>80113.840000000011</v>
      </c>
      <c r="R23" s="6">
        <f t="shared" ref="R23" si="119">ROUND(Q23*0.15,2)</f>
        <v>12017.08</v>
      </c>
      <c r="S23" s="6">
        <f t="shared" ref="S23" si="120">ROUND(Q23*0.85,2)</f>
        <v>68096.759999999995</v>
      </c>
    </row>
    <row r="24" spans="1:19" ht="15" customHeight="1" x14ac:dyDescent="0.25">
      <c r="A24" s="20">
        <f t="shared" si="13"/>
        <v>45584</v>
      </c>
      <c r="B24" s="6">
        <v>672395.18</v>
      </c>
      <c r="C24" s="6">
        <v>0</v>
      </c>
      <c r="D24" s="6">
        <v>-669267.39999999991</v>
      </c>
      <c r="E24" s="6">
        <f t="shared" ref="E24" si="121">SUM(B24:D24)</f>
        <v>3127.7800000001444</v>
      </c>
      <c r="F24" s="12"/>
      <c r="G24" s="6">
        <v>5296841.6199999992</v>
      </c>
      <c r="H24" s="6">
        <v>-5631.2799999999988</v>
      </c>
      <c r="I24" s="6">
        <v>-5319519.6400000006</v>
      </c>
      <c r="J24" s="6">
        <f t="shared" ref="J24" si="122">SUM(G24:I24)</f>
        <v>-28309.300000001676</v>
      </c>
      <c r="K24" s="12"/>
      <c r="L24" s="6">
        <f t="shared" ref="L24" si="123">B24+G24</f>
        <v>5969236.7999999989</v>
      </c>
      <c r="M24" s="6">
        <f t="shared" ref="M24" si="124">C24+H24</f>
        <v>-5631.2799999999988</v>
      </c>
      <c r="N24" s="6">
        <f t="shared" ref="N24" si="125">D24+I24</f>
        <v>-5988787.040000001</v>
      </c>
      <c r="O24" s="6">
        <f t="shared" ref="O24" si="126">E24+J24</f>
        <v>-25181.520000001532</v>
      </c>
      <c r="P24" s="6"/>
      <c r="Q24" s="6">
        <f>ROUND(O24*0.1,2)</f>
        <v>-2518.15</v>
      </c>
      <c r="R24" s="6">
        <f t="shared" ref="R24" si="127">ROUND(Q24*0.15,2)</f>
        <v>-377.72</v>
      </c>
      <c r="S24" s="6">
        <f t="shared" ref="S24" si="128">ROUND(Q24*0.85,2)</f>
        <v>-2140.4299999999998</v>
      </c>
    </row>
    <row r="25" spans="1:19" ht="15" customHeight="1" x14ac:dyDescent="0.25">
      <c r="A25" s="20">
        <f t="shared" si="13"/>
        <v>45591</v>
      </c>
      <c r="B25" s="6">
        <v>750469.3</v>
      </c>
      <c r="C25" s="6">
        <v>0</v>
      </c>
      <c r="D25" s="6">
        <v>-693993.04999999993</v>
      </c>
      <c r="E25" s="6">
        <f t="shared" ref="E25" si="129">SUM(B25:D25)</f>
        <v>56476.250000000116</v>
      </c>
      <c r="F25" s="12"/>
      <c r="G25" s="6">
        <v>5905732.9100000001</v>
      </c>
      <c r="H25" s="6">
        <v>-17206.919999999998</v>
      </c>
      <c r="I25" s="6">
        <v>-5764337.7999999989</v>
      </c>
      <c r="J25" s="6">
        <f t="shared" ref="J25" si="130">SUM(G25:I25)</f>
        <v>124188.19000000134</v>
      </c>
      <c r="K25" s="12"/>
      <c r="L25" s="6">
        <f t="shared" ref="L25" si="131">B25+G25</f>
        <v>6656202.21</v>
      </c>
      <c r="M25" s="6">
        <f t="shared" ref="M25" si="132">C25+H25</f>
        <v>-17206.919999999998</v>
      </c>
      <c r="N25" s="6">
        <f t="shared" ref="N25" si="133">D25+I25</f>
        <v>-6458330.8499999987</v>
      </c>
      <c r="O25" s="6">
        <f t="shared" ref="O25" si="134">E25+J25</f>
        <v>180664.44000000146</v>
      </c>
      <c r="P25" s="6"/>
      <c r="Q25" s="6">
        <f>ROUND(O25*0.1,2)</f>
        <v>18066.439999999999</v>
      </c>
      <c r="R25" s="6">
        <f t="shared" ref="R25" si="135">ROUND(Q25*0.15,2)</f>
        <v>2709.97</v>
      </c>
      <c r="S25" s="6">
        <f t="shared" ref="S25" si="136">ROUND(Q25*0.85,2)</f>
        <v>15356.47</v>
      </c>
    </row>
    <row r="26" spans="1:19" ht="15" customHeight="1" x14ac:dyDescent="0.25">
      <c r="A26" s="20">
        <f t="shared" si="13"/>
        <v>45598</v>
      </c>
      <c r="B26" s="6">
        <v>690625.86</v>
      </c>
      <c r="C26" s="6">
        <v>-350</v>
      </c>
      <c r="D26" s="6">
        <v>-660111.74000000011</v>
      </c>
      <c r="E26" s="6">
        <f t="shared" ref="E26" si="137">SUM(B26:D26)</f>
        <v>30164.119999999879</v>
      </c>
      <c r="F26" s="12"/>
      <c r="G26" s="6">
        <v>4950212.92</v>
      </c>
      <c r="H26" s="6">
        <v>-5167.26</v>
      </c>
      <c r="I26" s="6">
        <v>-4532529.9499999993</v>
      </c>
      <c r="J26" s="6">
        <f t="shared" ref="J26" si="138">SUM(G26:I26)</f>
        <v>412515.71000000089</v>
      </c>
      <c r="K26" s="12"/>
      <c r="L26" s="6">
        <f t="shared" ref="L26" si="139">B26+G26</f>
        <v>5640838.7800000003</v>
      </c>
      <c r="M26" s="6">
        <f t="shared" ref="M26" si="140">C26+H26</f>
        <v>-5517.26</v>
      </c>
      <c r="N26" s="6">
        <f t="shared" ref="N26" si="141">D26+I26</f>
        <v>-5192641.6899999995</v>
      </c>
      <c r="O26" s="6">
        <f t="shared" ref="O26" si="142">E26+J26</f>
        <v>442679.83000000077</v>
      </c>
      <c r="P26" s="6"/>
      <c r="Q26" s="6">
        <f>ROUND(O26*0.1,2)+0.01</f>
        <v>44267.990000000005</v>
      </c>
      <c r="R26" s="6">
        <f t="shared" ref="R26" si="143">ROUND(Q26*0.15,2)</f>
        <v>6640.2</v>
      </c>
      <c r="S26" s="6">
        <f t="shared" ref="S26" si="144">ROUND(Q26*0.85,2)</f>
        <v>37627.79</v>
      </c>
    </row>
    <row r="27" spans="1:19" ht="15" customHeight="1" x14ac:dyDescent="0.25">
      <c r="A27" s="20">
        <f t="shared" si="13"/>
        <v>45605</v>
      </c>
      <c r="B27" s="6">
        <v>718345.56</v>
      </c>
      <c r="C27" s="6">
        <v>-70</v>
      </c>
      <c r="D27" s="6">
        <v>-768915.7</v>
      </c>
      <c r="E27" s="6">
        <f t="shared" ref="E27" si="145">SUM(B27:D27)</f>
        <v>-50640.139999999898</v>
      </c>
      <c r="F27" s="12"/>
      <c r="G27" s="6">
        <v>4571556.71</v>
      </c>
      <c r="H27" s="6">
        <v>-6086.8499999999995</v>
      </c>
      <c r="I27" s="6">
        <v>-4030605.7699999996</v>
      </c>
      <c r="J27" s="6">
        <f t="shared" ref="J27" si="146">SUM(G27:I27)</f>
        <v>534864.09000000078</v>
      </c>
      <c r="K27" s="12"/>
      <c r="L27" s="6">
        <f t="shared" ref="L27" si="147">B27+G27</f>
        <v>5289902.2699999996</v>
      </c>
      <c r="M27" s="6">
        <f t="shared" ref="M27" si="148">C27+H27</f>
        <v>-6156.8499999999995</v>
      </c>
      <c r="N27" s="6">
        <f t="shared" ref="N27" si="149">D27+I27</f>
        <v>-4799521.47</v>
      </c>
      <c r="O27" s="6">
        <f t="shared" ref="O27" si="150">E27+J27</f>
        <v>484223.95000000088</v>
      </c>
      <c r="P27" s="6"/>
      <c r="Q27" s="6">
        <f>ROUND(O27*0.1,2)</f>
        <v>48422.400000000001</v>
      </c>
      <c r="R27" s="6">
        <f t="shared" ref="R27" si="151">ROUND(Q27*0.15,2)</f>
        <v>7263.36</v>
      </c>
      <c r="S27" s="6">
        <f t="shared" ref="S27" si="152">ROUND(Q27*0.85,2)</f>
        <v>41159.040000000001</v>
      </c>
    </row>
    <row r="28" spans="1:19" ht="15" customHeight="1" x14ac:dyDescent="0.25">
      <c r="A28" s="20">
        <f t="shared" si="13"/>
        <v>45612</v>
      </c>
      <c r="B28" s="6">
        <v>533813.13</v>
      </c>
      <c r="C28" s="6">
        <v>0</v>
      </c>
      <c r="D28" s="6">
        <v>-440808.76</v>
      </c>
      <c r="E28" s="6">
        <f t="shared" ref="E28" si="153">SUM(B28:D28)</f>
        <v>93004.37</v>
      </c>
      <c r="F28" s="12"/>
      <c r="G28" s="6">
        <v>5399863.3600000003</v>
      </c>
      <c r="H28" s="6">
        <v>-5873.93</v>
      </c>
      <c r="I28" s="6">
        <v>-4080425.07</v>
      </c>
      <c r="J28" s="6">
        <f t="shared" ref="J28" si="154">SUM(G28:I28)</f>
        <v>1313564.3600000008</v>
      </c>
      <c r="K28" s="12"/>
      <c r="L28" s="6">
        <f t="shared" ref="L28" si="155">B28+G28</f>
        <v>5933676.4900000002</v>
      </c>
      <c r="M28" s="6">
        <f t="shared" ref="M28" si="156">C28+H28</f>
        <v>-5873.93</v>
      </c>
      <c r="N28" s="6">
        <f t="shared" ref="N28" si="157">D28+I28</f>
        <v>-4521233.83</v>
      </c>
      <c r="O28" s="6">
        <f t="shared" ref="O28" si="158">E28+J28</f>
        <v>1406568.7300000009</v>
      </c>
      <c r="P28" s="6"/>
      <c r="Q28" s="6">
        <f>ROUND(O28*0.1,2)+0.01</f>
        <v>140656.88</v>
      </c>
      <c r="R28" s="6">
        <f t="shared" ref="R28" si="159">ROUND(Q28*0.15,2)</f>
        <v>21098.53</v>
      </c>
      <c r="S28" s="6">
        <f t="shared" ref="S28" si="160">ROUND(Q28*0.85,2)</f>
        <v>119558.35</v>
      </c>
    </row>
    <row r="29" spans="1:19" ht="15" customHeight="1" x14ac:dyDescent="0.25">
      <c r="A29" s="20">
        <f t="shared" si="13"/>
        <v>45619</v>
      </c>
      <c r="B29" s="6">
        <v>730633.44</v>
      </c>
      <c r="C29" s="6">
        <v>-176</v>
      </c>
      <c r="D29" s="6">
        <v>-621749</v>
      </c>
      <c r="E29" s="6">
        <f t="shared" ref="E29" si="161">SUM(B29:D29)</f>
        <v>108708.43999999994</v>
      </c>
      <c r="F29" s="12"/>
      <c r="G29" s="6">
        <v>4994457.49</v>
      </c>
      <c r="H29" s="6">
        <v>-5575.54</v>
      </c>
      <c r="I29" s="6">
        <v>-4640711.93</v>
      </c>
      <c r="J29" s="6">
        <f t="shared" ref="J29" si="162">SUM(G29:I29)</f>
        <v>348170.02000000048</v>
      </c>
      <c r="K29" s="12"/>
      <c r="L29" s="6">
        <f t="shared" ref="L29" si="163">B29+G29</f>
        <v>5725090.9299999997</v>
      </c>
      <c r="M29" s="6">
        <f t="shared" ref="M29" si="164">C29+H29</f>
        <v>-5751.54</v>
      </c>
      <c r="N29" s="6">
        <f t="shared" ref="N29" si="165">D29+I29</f>
        <v>-5262460.93</v>
      </c>
      <c r="O29" s="6">
        <f t="shared" ref="O29" si="166">E29+J29</f>
        <v>456878.46000000043</v>
      </c>
      <c r="P29" s="6"/>
      <c r="Q29" s="6">
        <f>ROUND(O29*0.1,2)-0.01</f>
        <v>45687.839999999997</v>
      </c>
      <c r="R29" s="6">
        <f t="shared" ref="R29" si="167">ROUND(Q29*0.15,2)</f>
        <v>6853.18</v>
      </c>
      <c r="S29" s="6">
        <f t="shared" ref="S29" si="168">ROUND(Q29*0.85,2)</f>
        <v>38834.660000000003</v>
      </c>
    </row>
    <row r="30" spans="1:19" ht="15" customHeight="1" x14ac:dyDescent="0.25">
      <c r="A30" s="20">
        <f t="shared" si="13"/>
        <v>45626</v>
      </c>
      <c r="B30" s="6">
        <v>811468.41999999993</v>
      </c>
      <c r="C30" s="6">
        <v>-500</v>
      </c>
      <c r="D30" s="6">
        <v>-663856.71</v>
      </c>
      <c r="E30" s="6">
        <f t="shared" ref="E30" si="169">SUM(B30:D30)</f>
        <v>147111.70999999996</v>
      </c>
      <c r="F30" s="12"/>
      <c r="G30" s="6">
        <v>6654727.0300000012</v>
      </c>
      <c r="H30" s="6">
        <v>-10626.66</v>
      </c>
      <c r="I30" s="6">
        <v>-6053669.8300000001</v>
      </c>
      <c r="J30" s="6">
        <f t="shared" ref="J30" si="170">SUM(G30:I30)</f>
        <v>590430.54000000097</v>
      </c>
      <c r="K30" s="12"/>
      <c r="L30" s="6">
        <f t="shared" ref="L30" si="171">B30+G30</f>
        <v>7466195.4500000011</v>
      </c>
      <c r="M30" s="6">
        <f t="shared" ref="M30" si="172">C30+H30</f>
        <v>-11126.66</v>
      </c>
      <c r="N30" s="6">
        <f t="shared" ref="N30" si="173">D30+I30</f>
        <v>-6717526.54</v>
      </c>
      <c r="O30" s="6">
        <f t="shared" ref="O30" si="174">E30+J30</f>
        <v>737542.25000000093</v>
      </c>
      <c r="P30" s="6"/>
      <c r="Q30" s="6">
        <f>ROUND(O30*0.1,2)</f>
        <v>73754.23</v>
      </c>
      <c r="R30" s="6">
        <f t="shared" ref="R30" si="175">ROUND(Q30*0.15,2)</f>
        <v>11063.13</v>
      </c>
      <c r="S30" s="6">
        <f t="shared" ref="S30" si="176">ROUND(Q30*0.85,2)</f>
        <v>62691.1</v>
      </c>
    </row>
    <row r="31" spans="1:19" ht="15" customHeight="1" x14ac:dyDescent="0.25">
      <c r="A31" s="20">
        <f t="shared" si="13"/>
        <v>45633</v>
      </c>
      <c r="B31" s="6">
        <v>565204.03999999992</v>
      </c>
      <c r="C31" s="6">
        <v>-100</v>
      </c>
      <c r="D31" s="6">
        <v>-693285.05999999994</v>
      </c>
      <c r="E31" s="6">
        <f t="shared" ref="E31" si="177">SUM(B31:D31)</f>
        <v>-128181.02000000002</v>
      </c>
      <c r="F31" s="12"/>
      <c r="G31" s="6">
        <v>4898182.3100000005</v>
      </c>
      <c r="H31" s="6">
        <v>-5902.61</v>
      </c>
      <c r="I31" s="6">
        <v>-5057842.8900000006</v>
      </c>
      <c r="J31" s="6">
        <f t="shared" ref="J31" si="178">SUM(G31:I31)</f>
        <v>-165563.19000000041</v>
      </c>
      <c r="K31" s="12"/>
      <c r="L31" s="6">
        <f t="shared" ref="L31" si="179">B31+G31</f>
        <v>5463386.3500000006</v>
      </c>
      <c r="M31" s="6">
        <f t="shared" ref="M31" si="180">C31+H31</f>
        <v>-6002.61</v>
      </c>
      <c r="N31" s="6">
        <f t="shared" ref="N31" si="181">D31+I31</f>
        <v>-5751127.9500000002</v>
      </c>
      <c r="O31" s="6">
        <f t="shared" ref="O31" si="182">E31+J31</f>
        <v>-293744.21000000043</v>
      </c>
      <c r="P31" s="6"/>
      <c r="Q31" s="6">
        <f>ROUND(O31*0.1,2)</f>
        <v>-29374.42</v>
      </c>
      <c r="R31" s="6">
        <f t="shared" ref="R31" si="183">ROUND(Q31*0.15,2)</f>
        <v>-4406.16</v>
      </c>
      <c r="S31" s="6">
        <f t="shared" ref="S31" si="184">ROUND(Q31*0.85,2)</f>
        <v>-24968.26</v>
      </c>
    </row>
    <row r="32" spans="1:19" ht="15" customHeight="1" x14ac:dyDescent="0.25">
      <c r="A32" s="20">
        <f t="shared" si="13"/>
        <v>45640</v>
      </c>
      <c r="B32" s="6">
        <v>524228.70000000007</v>
      </c>
      <c r="C32" s="6">
        <v>0</v>
      </c>
      <c r="D32" s="6">
        <v>-493147.23000000004</v>
      </c>
      <c r="E32" s="6">
        <f t="shared" ref="E32" si="185">SUM(B32:D32)</f>
        <v>31081.47000000003</v>
      </c>
      <c r="F32" s="12"/>
      <c r="G32" s="6">
        <v>3979724.3099999996</v>
      </c>
      <c r="H32" s="6">
        <v>-12661.939999999999</v>
      </c>
      <c r="I32" s="6">
        <v>-3324509.32</v>
      </c>
      <c r="J32" s="6">
        <f t="shared" ref="J32" si="186">SUM(G32:I32)</f>
        <v>642553.04999999981</v>
      </c>
      <c r="K32" s="12"/>
      <c r="L32" s="6">
        <f t="shared" ref="L32" si="187">B32+G32</f>
        <v>4503953.01</v>
      </c>
      <c r="M32" s="6">
        <f t="shared" ref="M32" si="188">C32+H32</f>
        <v>-12661.939999999999</v>
      </c>
      <c r="N32" s="6">
        <f t="shared" ref="N32" si="189">D32+I32</f>
        <v>-3817656.55</v>
      </c>
      <c r="O32" s="6">
        <f t="shared" ref="O32" si="190">E32+J32</f>
        <v>673634.51999999979</v>
      </c>
      <c r="P32" s="6"/>
      <c r="Q32" s="6">
        <f>ROUND(O32*0.1,2)+0.01</f>
        <v>67363.459999999992</v>
      </c>
      <c r="R32" s="6">
        <f t="shared" ref="R32" si="191">ROUND(Q32*0.15,2)</f>
        <v>10104.52</v>
      </c>
      <c r="S32" s="6">
        <f t="shared" ref="S32" si="192">ROUND(Q32*0.85,2)</f>
        <v>57258.94</v>
      </c>
    </row>
    <row r="33" spans="1:19" ht="15" customHeight="1" x14ac:dyDescent="0.25">
      <c r="A33" s="20">
        <f t="shared" si="13"/>
        <v>45647</v>
      </c>
      <c r="B33" s="6">
        <v>592362.27</v>
      </c>
      <c r="C33" s="6">
        <v>-3010</v>
      </c>
      <c r="D33" s="6">
        <v>-492538.03</v>
      </c>
      <c r="E33" s="6">
        <f t="shared" ref="E33" si="193">SUM(B33:D33)</f>
        <v>96814.239999999991</v>
      </c>
      <c r="F33" s="12"/>
      <c r="G33" s="6">
        <v>4590677.9300000006</v>
      </c>
      <c r="H33" s="6">
        <v>-7751.8200000000006</v>
      </c>
      <c r="I33" s="6">
        <v>-4375825.2</v>
      </c>
      <c r="J33" s="6">
        <f t="shared" ref="J33" si="194">SUM(G33:I33)</f>
        <v>207100.91000000015</v>
      </c>
      <c r="K33" s="12"/>
      <c r="L33" s="6">
        <f t="shared" ref="L33" si="195">B33+G33</f>
        <v>5183040.2000000011</v>
      </c>
      <c r="M33" s="6">
        <f t="shared" ref="M33" si="196">C33+H33</f>
        <v>-10761.82</v>
      </c>
      <c r="N33" s="6">
        <f t="shared" ref="N33" si="197">D33+I33</f>
        <v>-4868363.2300000004</v>
      </c>
      <c r="O33" s="6">
        <f t="shared" ref="O33" si="198">E33+J33</f>
        <v>303915.15000000014</v>
      </c>
      <c r="P33" s="6"/>
      <c r="Q33" s="6">
        <f>ROUND(O33*0.1,2)-0.01</f>
        <v>30391.510000000002</v>
      </c>
      <c r="R33" s="6">
        <f t="shared" ref="R33" si="199">ROUND(Q33*0.15,2)</f>
        <v>4558.7299999999996</v>
      </c>
      <c r="S33" s="6">
        <f t="shared" ref="S33" si="200">ROUND(Q33*0.85,2)</f>
        <v>25832.78</v>
      </c>
    </row>
    <row r="34" spans="1:19" ht="15" customHeight="1" x14ac:dyDescent="0.25">
      <c r="A34" s="20">
        <f t="shared" si="13"/>
        <v>45654</v>
      </c>
      <c r="B34" s="6">
        <v>559839.17000000004</v>
      </c>
      <c r="C34" s="6">
        <v>0</v>
      </c>
      <c r="D34" s="6">
        <v>-506277.32000000007</v>
      </c>
      <c r="E34" s="6">
        <f t="shared" ref="E34" si="201">SUM(B34:D34)</f>
        <v>53561.849999999977</v>
      </c>
      <c r="F34" s="12"/>
      <c r="G34" s="6">
        <v>5888482.9700000007</v>
      </c>
      <c r="H34" s="6">
        <v>-12945.3</v>
      </c>
      <c r="I34" s="6">
        <v>-5146127.4499999993</v>
      </c>
      <c r="J34" s="6">
        <f t="shared" ref="J34" si="202">SUM(G34:I34)</f>
        <v>729410.2200000016</v>
      </c>
      <c r="K34" s="12"/>
      <c r="L34" s="6">
        <f t="shared" ref="L34" si="203">B34+G34</f>
        <v>6448322.1400000006</v>
      </c>
      <c r="M34" s="6">
        <f t="shared" ref="M34" si="204">C34+H34</f>
        <v>-12945.3</v>
      </c>
      <c r="N34" s="6">
        <f t="shared" ref="N34" si="205">D34+I34</f>
        <v>-5652404.7699999996</v>
      </c>
      <c r="O34" s="6">
        <f t="shared" ref="O34" si="206">E34+J34</f>
        <v>782972.07000000158</v>
      </c>
      <c r="P34" s="6"/>
      <c r="Q34" s="6">
        <f>ROUND(O34*0.1,2)</f>
        <v>78297.210000000006</v>
      </c>
      <c r="R34" s="6">
        <f t="shared" ref="R34" si="207">ROUND(Q34*0.15,2)</f>
        <v>11744.58</v>
      </c>
      <c r="S34" s="6">
        <f t="shared" ref="S34" si="208">ROUND(Q34*0.85,2)</f>
        <v>66552.63</v>
      </c>
    </row>
    <row r="35" spans="1:19" ht="15" customHeight="1" x14ac:dyDescent="0.25">
      <c r="A35" s="20">
        <f t="shared" si="13"/>
        <v>45661</v>
      </c>
      <c r="B35" s="6">
        <v>456229.79</v>
      </c>
      <c r="C35" s="6">
        <v>-100</v>
      </c>
      <c r="D35" s="6">
        <v>-534367.12</v>
      </c>
      <c r="E35" s="6">
        <f t="shared" ref="E35" si="209">SUM(B35:D35)</f>
        <v>-78237.330000000016</v>
      </c>
      <c r="F35" s="12"/>
      <c r="G35" s="6">
        <v>5995502.4400000004</v>
      </c>
      <c r="H35" s="6">
        <v>-10196.790000000001</v>
      </c>
      <c r="I35" s="6">
        <v>-5573493.5899999999</v>
      </c>
      <c r="J35" s="6">
        <f t="shared" ref="J35" si="210">SUM(G35:I35)</f>
        <v>411812.06000000052</v>
      </c>
      <c r="K35" s="12"/>
      <c r="L35" s="6">
        <f t="shared" ref="L35" si="211">B35+G35</f>
        <v>6451732.2300000004</v>
      </c>
      <c r="M35" s="6">
        <f t="shared" ref="M35" si="212">C35+H35</f>
        <v>-10296.790000000001</v>
      </c>
      <c r="N35" s="6">
        <f t="shared" ref="N35" si="213">D35+I35</f>
        <v>-6107860.71</v>
      </c>
      <c r="O35" s="6">
        <f t="shared" ref="O35" si="214">E35+J35</f>
        <v>333574.73000000051</v>
      </c>
      <c r="P35" s="6"/>
      <c r="Q35" s="6">
        <f>ROUND(O35*0.1,2)</f>
        <v>33357.47</v>
      </c>
      <c r="R35" s="6">
        <f t="shared" ref="R35" si="215">ROUND(Q35*0.15,2)</f>
        <v>5003.62</v>
      </c>
      <c r="S35" s="6">
        <f t="shared" ref="S35" si="216">ROUND(Q35*0.85,2)</f>
        <v>28353.85</v>
      </c>
    </row>
    <row r="36" spans="1:19" ht="15" customHeight="1" x14ac:dyDescent="0.25">
      <c r="A36" s="20">
        <f t="shared" si="13"/>
        <v>45668</v>
      </c>
      <c r="B36" s="6">
        <v>572752.57000000007</v>
      </c>
      <c r="C36" s="6">
        <v>0</v>
      </c>
      <c r="D36" s="6">
        <v>-525670.83000000007</v>
      </c>
      <c r="E36" s="6">
        <f t="shared" ref="E36" si="217">SUM(B36:D36)</f>
        <v>47081.739999999991</v>
      </c>
      <c r="F36" s="12"/>
      <c r="G36" s="6">
        <v>5030928.9799999995</v>
      </c>
      <c r="H36" s="6">
        <v>-7451.34</v>
      </c>
      <c r="I36" s="6">
        <v>-4264159.25</v>
      </c>
      <c r="J36" s="6">
        <f t="shared" ref="J36" si="218">SUM(G36:I36)</f>
        <v>759318.38999999966</v>
      </c>
      <c r="K36" s="12"/>
      <c r="L36" s="6">
        <f t="shared" ref="L36" si="219">B36+G36</f>
        <v>5603681.5499999998</v>
      </c>
      <c r="M36" s="6">
        <f t="shared" ref="M36" si="220">C36+H36</f>
        <v>-7451.34</v>
      </c>
      <c r="N36" s="6">
        <f t="shared" ref="N36" si="221">D36+I36</f>
        <v>-4789830.08</v>
      </c>
      <c r="O36" s="6">
        <f t="shared" ref="O36" si="222">E36+J36</f>
        <v>806400.12999999966</v>
      </c>
      <c r="P36" s="6"/>
      <c r="Q36" s="6">
        <f>ROUND(O36*0.1,2)</f>
        <v>80640.009999999995</v>
      </c>
      <c r="R36" s="6">
        <f t="shared" ref="R36" si="223">ROUND(Q36*0.15,2)</f>
        <v>12096</v>
      </c>
      <c r="S36" s="6">
        <f t="shared" ref="S36" si="224">ROUND(Q36*0.85,2)</f>
        <v>68544.009999999995</v>
      </c>
    </row>
    <row r="37" spans="1:19" ht="15" customHeight="1" x14ac:dyDescent="0.25">
      <c r="A37" s="17"/>
      <c r="B37" s="6"/>
      <c r="C37" s="6"/>
      <c r="D37" s="6"/>
      <c r="E37" s="6"/>
      <c r="F37" s="12"/>
      <c r="G37" s="6"/>
      <c r="H37" s="6"/>
      <c r="I37" s="6"/>
      <c r="J37" s="6"/>
      <c r="K37" s="12"/>
      <c r="L37" s="6"/>
      <c r="M37" s="6"/>
      <c r="N37" s="6"/>
      <c r="O37" s="6"/>
      <c r="P37" s="6"/>
      <c r="Q37" s="6"/>
      <c r="R37" s="6"/>
      <c r="S37" s="18"/>
    </row>
    <row r="38" spans="1:19" ht="15" customHeight="1" thickBot="1" x14ac:dyDescent="0.3">
      <c r="B38" s="7">
        <f>SUM(B9:B37)</f>
        <v>14856139.109999998</v>
      </c>
      <c r="C38" s="7">
        <f>SUM(C9:C37)</f>
        <v>-8767.64</v>
      </c>
      <c r="D38" s="7">
        <f>SUM(D9:D37)</f>
        <v>-13105126.949999999</v>
      </c>
      <c r="E38" s="7">
        <f>SUM(E9:E37)</f>
        <v>1742244.5199999998</v>
      </c>
      <c r="F38" s="12"/>
      <c r="G38" s="7">
        <f>SUM(G9:G37)</f>
        <v>119625673.45</v>
      </c>
      <c r="H38" s="7">
        <f>SUM(H9:H37)</f>
        <v>-306810.19999999995</v>
      </c>
      <c r="I38" s="7">
        <f>SUM(I9:I37)</f>
        <v>-106157760.45999998</v>
      </c>
      <c r="J38" s="7">
        <f>SUM(J9:J37)</f>
        <v>13161102.79000001</v>
      </c>
      <c r="K38" s="12"/>
      <c r="L38" s="7">
        <f>SUM(L9:L37)</f>
        <v>134481812.56</v>
      </c>
      <c r="M38" s="7">
        <f>SUM(M9:M37)</f>
        <v>-315577.83999999997</v>
      </c>
      <c r="N38" s="7">
        <f>SUM(N9:N37)</f>
        <v>-119262887.41000001</v>
      </c>
      <c r="O38" s="7">
        <f>SUM(O9:O37)</f>
        <v>14903347.310000006</v>
      </c>
      <c r="P38" s="12"/>
      <c r="Q38" s="7">
        <f>SUM(Q9:Q37)</f>
        <v>1490334.73</v>
      </c>
      <c r="R38" s="7">
        <f>SUM(R9:R37)</f>
        <v>223550.21999999994</v>
      </c>
      <c r="S38" s="7">
        <f>SUM(S9:S37)</f>
        <v>1266784.51</v>
      </c>
    </row>
    <row r="39" spans="1:19" ht="15" customHeight="1" thickTop="1" x14ac:dyDescent="0.25"/>
    <row r="40" spans="1:19" ht="15" customHeight="1" x14ac:dyDescent="0.25">
      <c r="A40" s="11" t="s">
        <v>23</v>
      </c>
    </row>
    <row r="41" spans="1:19" ht="15" customHeight="1" x14ac:dyDescent="0.25">
      <c r="A4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41"/>
  <sheetViews>
    <sheetView zoomScaleNormal="100" workbookViewId="0">
      <pane ySplit="6" topLeftCell="A31" activePane="bottomLeft" state="frozen"/>
      <selection activeCell="A4" sqref="A4:S4"/>
      <selection pane="bottomLeft" activeCell="A37" sqref="A37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36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 t="shared" ref="Q17:Q22" si="68">ROUND(O17*0.1,2)</f>
        <v>62200.78</v>
      </c>
      <c r="R17" s="6">
        <f t="shared" ref="R17" si="69">ROUND(Q17*0.15,2)</f>
        <v>9330.1200000000008</v>
      </c>
      <c r="S17" s="6">
        <f t="shared" ref="S17" si="70">ROUND(Q17*0.85,2)</f>
        <v>52870.66</v>
      </c>
    </row>
    <row r="18" spans="1:19" ht="15" customHeight="1" x14ac:dyDescent="0.25">
      <c r="A18" s="20">
        <f t="shared" si="13"/>
        <v>45542</v>
      </c>
      <c r="B18" s="6">
        <v>239769.5</v>
      </c>
      <c r="C18" s="6">
        <v>-5250</v>
      </c>
      <c r="D18" s="6">
        <v>-248320.75</v>
      </c>
      <c r="E18" s="6">
        <f t="shared" ref="E18" si="71">SUM(B18:D18)</f>
        <v>-13801.25</v>
      </c>
      <c r="F18" s="12"/>
      <c r="G18" s="6">
        <v>4359804.71</v>
      </c>
      <c r="H18" s="6">
        <v>-175.4</v>
      </c>
      <c r="I18" s="6">
        <v>-3820109.79</v>
      </c>
      <c r="J18" s="6">
        <f t="shared" ref="J18" si="72">SUM(G18:I18)</f>
        <v>539519.51999999955</v>
      </c>
      <c r="K18" s="12"/>
      <c r="L18" s="6">
        <f t="shared" ref="L18" si="73">B18+G18</f>
        <v>4599574.21</v>
      </c>
      <c r="M18" s="6">
        <f t="shared" ref="M18" si="74">C18+H18</f>
        <v>-5425.4</v>
      </c>
      <c r="N18" s="6">
        <f t="shared" ref="N18" si="75">D18+I18</f>
        <v>-4068430.54</v>
      </c>
      <c r="O18" s="6">
        <f t="shared" ref="O18" si="76">E18+J18</f>
        <v>525718.26999999955</v>
      </c>
      <c r="P18" s="6"/>
      <c r="Q18" s="6">
        <f t="shared" si="68"/>
        <v>52571.83</v>
      </c>
      <c r="R18" s="6">
        <f t="shared" ref="R18" si="77">ROUND(Q18*0.15,2)</f>
        <v>7885.77</v>
      </c>
      <c r="S18" s="6">
        <f t="shared" ref="S18" si="78">ROUND(Q18*0.85,2)</f>
        <v>44686.06</v>
      </c>
    </row>
    <row r="19" spans="1:19" ht="15" customHeight="1" x14ac:dyDescent="0.25">
      <c r="A19" s="20">
        <f t="shared" si="13"/>
        <v>45549</v>
      </c>
      <c r="B19" s="6">
        <v>59387.25</v>
      </c>
      <c r="C19" s="6">
        <v>0</v>
      </c>
      <c r="D19" s="6">
        <v>-41794</v>
      </c>
      <c r="E19" s="6">
        <f t="shared" ref="E19" si="79">SUM(B19:D19)</f>
        <v>17593.25</v>
      </c>
      <c r="F19" s="12"/>
      <c r="G19" s="6">
        <v>5125270.2299999995</v>
      </c>
      <c r="H19" s="6">
        <v>-5740.16</v>
      </c>
      <c r="I19" s="6">
        <v>-4075556.71</v>
      </c>
      <c r="J19" s="6">
        <f t="shared" ref="J19" si="80">SUM(G19:I19)</f>
        <v>1043973.3599999994</v>
      </c>
      <c r="K19" s="12"/>
      <c r="L19" s="6">
        <f t="shared" ref="L19" si="81">B19+G19</f>
        <v>5184657.4799999995</v>
      </c>
      <c r="M19" s="6">
        <f t="shared" ref="M19" si="82">C19+H19</f>
        <v>-5740.16</v>
      </c>
      <c r="N19" s="6">
        <f t="shared" ref="N19" si="83">D19+I19</f>
        <v>-4117350.71</v>
      </c>
      <c r="O19" s="6">
        <f t="shared" ref="O19" si="84">E19+J19</f>
        <v>1061566.6099999994</v>
      </c>
      <c r="P19" s="6"/>
      <c r="Q19" s="6">
        <f t="shared" si="68"/>
        <v>106156.66</v>
      </c>
      <c r="R19" s="6">
        <f t="shared" ref="R19" si="85">ROUND(Q19*0.15,2)</f>
        <v>15923.5</v>
      </c>
      <c r="S19" s="6">
        <f t="shared" ref="S19" si="86">ROUND(Q19*0.85,2)</f>
        <v>90233.16</v>
      </c>
    </row>
    <row r="20" spans="1:19" ht="15" customHeight="1" x14ac:dyDescent="0.25">
      <c r="A20" s="20">
        <f t="shared" si="13"/>
        <v>45556</v>
      </c>
      <c r="B20" s="6">
        <v>93383</v>
      </c>
      <c r="C20" s="6">
        <v>0</v>
      </c>
      <c r="D20" s="6">
        <v>-55828.25</v>
      </c>
      <c r="E20" s="6">
        <f t="shared" ref="E20" si="87">SUM(B20:D20)</f>
        <v>37554.75</v>
      </c>
      <c r="F20" s="12"/>
      <c r="G20" s="6">
        <v>4809946.0999999996</v>
      </c>
      <c r="H20" s="6">
        <v>-1036.26</v>
      </c>
      <c r="I20" s="6">
        <v>-4017384.51</v>
      </c>
      <c r="J20" s="6">
        <f t="shared" ref="J20" si="88">SUM(G20:I20)</f>
        <v>791525.33000000007</v>
      </c>
      <c r="K20" s="12"/>
      <c r="L20" s="6">
        <f t="shared" ref="L20" si="89">B20+G20</f>
        <v>4903329.0999999996</v>
      </c>
      <c r="M20" s="6">
        <f t="shared" ref="M20" si="90">C20+H20</f>
        <v>-1036.26</v>
      </c>
      <c r="N20" s="6">
        <f t="shared" ref="N20" si="91">D20+I20</f>
        <v>-4073212.76</v>
      </c>
      <c r="O20" s="6">
        <f t="shared" ref="O20" si="92">E20+J20</f>
        <v>829080.08000000007</v>
      </c>
      <c r="P20" s="6"/>
      <c r="Q20" s="6">
        <f t="shared" si="68"/>
        <v>82908.009999999995</v>
      </c>
      <c r="R20" s="6">
        <f t="shared" ref="R20" si="93">ROUND(Q20*0.15,2)</f>
        <v>12436.2</v>
      </c>
      <c r="S20" s="6">
        <f t="shared" ref="S20" si="94">ROUND(Q20*0.85,2)</f>
        <v>70471.81</v>
      </c>
    </row>
    <row r="21" spans="1:19" ht="15" customHeight="1" x14ac:dyDescent="0.25">
      <c r="A21" s="20">
        <f t="shared" si="13"/>
        <v>45563</v>
      </c>
      <c r="B21" s="6">
        <v>61005</v>
      </c>
      <c r="C21" s="6">
        <v>0</v>
      </c>
      <c r="D21" s="6">
        <v>-56792.75</v>
      </c>
      <c r="E21" s="6">
        <f t="shared" ref="E21" si="95">SUM(B21:D21)</f>
        <v>4212.25</v>
      </c>
      <c r="F21" s="12"/>
      <c r="G21" s="6">
        <v>5090948.22</v>
      </c>
      <c r="H21" s="6">
        <v>-1272.52</v>
      </c>
      <c r="I21" s="6">
        <v>-4502861.8499999996</v>
      </c>
      <c r="J21" s="6">
        <f t="shared" ref="J21" si="96">SUM(G21:I21)</f>
        <v>586813.85000000056</v>
      </c>
      <c r="K21" s="12"/>
      <c r="L21" s="6">
        <f t="shared" ref="L21" si="97">B21+G21</f>
        <v>5151953.22</v>
      </c>
      <c r="M21" s="6">
        <f t="shared" ref="M21" si="98">C21+H21</f>
        <v>-1272.52</v>
      </c>
      <c r="N21" s="6">
        <f t="shared" ref="N21" si="99">D21+I21</f>
        <v>-4559654.5999999996</v>
      </c>
      <c r="O21" s="6">
        <f t="shared" ref="O21" si="100">E21+J21</f>
        <v>591026.10000000056</v>
      </c>
      <c r="P21" s="6"/>
      <c r="Q21" s="6">
        <f t="shared" si="68"/>
        <v>59102.61</v>
      </c>
      <c r="R21" s="6">
        <f t="shared" ref="R21" si="101">ROUND(Q21*0.15,2)</f>
        <v>8865.39</v>
      </c>
      <c r="S21" s="6">
        <f t="shared" ref="S21" si="102">ROUND(Q21*0.85,2)</f>
        <v>50237.22</v>
      </c>
    </row>
    <row r="22" spans="1:19" ht="15" customHeight="1" x14ac:dyDescent="0.25">
      <c r="A22" s="20">
        <f t="shared" si="13"/>
        <v>45570</v>
      </c>
      <c r="B22" s="6">
        <v>49410.5</v>
      </c>
      <c r="C22" s="6">
        <v>0</v>
      </c>
      <c r="D22" s="6">
        <v>-68620.5</v>
      </c>
      <c r="E22" s="6">
        <f t="shared" ref="E22" si="103">SUM(B22:D22)</f>
        <v>-19210</v>
      </c>
      <c r="F22" s="12"/>
      <c r="G22" s="6">
        <v>5209201.8</v>
      </c>
      <c r="H22" s="6">
        <v>-697.3</v>
      </c>
      <c r="I22" s="6">
        <v>-4436226.28</v>
      </c>
      <c r="J22" s="6">
        <f t="shared" ref="J22" si="104">SUM(G22:I22)</f>
        <v>772278.21999999974</v>
      </c>
      <c r="K22" s="12"/>
      <c r="L22" s="6">
        <f t="shared" ref="L22" si="105">B22+G22</f>
        <v>5258612.3</v>
      </c>
      <c r="M22" s="6">
        <f t="shared" ref="M22" si="106">C22+H22</f>
        <v>-697.3</v>
      </c>
      <c r="N22" s="6">
        <f t="shared" ref="N22" si="107">D22+I22</f>
        <v>-4504846.78</v>
      </c>
      <c r="O22" s="6">
        <f t="shared" ref="O22" si="108">E22+J22</f>
        <v>753068.21999999974</v>
      </c>
      <c r="P22" s="6"/>
      <c r="Q22" s="6">
        <f t="shared" si="68"/>
        <v>75306.820000000007</v>
      </c>
      <c r="R22" s="6">
        <f t="shared" ref="R22" si="109">ROUND(Q22*0.15,2)</f>
        <v>11296.02</v>
      </c>
      <c r="S22" s="6">
        <f t="shared" ref="S22" si="110">ROUND(Q22*0.85,2)</f>
        <v>64010.8</v>
      </c>
    </row>
    <row r="23" spans="1:19" ht="15" customHeight="1" x14ac:dyDescent="0.25">
      <c r="A23" s="20">
        <f t="shared" si="13"/>
        <v>45577</v>
      </c>
      <c r="B23" s="6">
        <v>75960.5</v>
      </c>
      <c r="C23" s="6">
        <v>0</v>
      </c>
      <c r="D23" s="6">
        <v>-48353</v>
      </c>
      <c r="E23" s="6">
        <f t="shared" ref="E23" si="111">SUM(B23:D23)</f>
        <v>27607.5</v>
      </c>
      <c r="F23" s="12"/>
      <c r="G23" s="6">
        <v>5153816.25</v>
      </c>
      <c r="H23" s="6">
        <v>-458.18</v>
      </c>
      <c r="I23" s="6">
        <v>-4264238.1100000003</v>
      </c>
      <c r="J23" s="6">
        <f t="shared" ref="J23" si="112">SUM(G23:I23)</f>
        <v>889119.96</v>
      </c>
      <c r="K23" s="12"/>
      <c r="L23" s="6">
        <f t="shared" ref="L23" si="113">B23+G23</f>
        <v>5229776.75</v>
      </c>
      <c r="M23" s="6">
        <f t="shared" ref="M23" si="114">C23+H23</f>
        <v>-458.18</v>
      </c>
      <c r="N23" s="6">
        <f t="shared" ref="N23" si="115">D23+I23</f>
        <v>-4312591.1100000003</v>
      </c>
      <c r="O23" s="6">
        <f t="shared" ref="O23" si="116">E23+J23</f>
        <v>916727.46</v>
      </c>
      <c r="P23" s="6"/>
      <c r="Q23" s="6">
        <f t="shared" ref="Q23" si="117">ROUND(O23*0.1,2)</f>
        <v>91672.75</v>
      </c>
      <c r="R23" s="6">
        <f t="shared" ref="R23" si="118">ROUND(Q23*0.15,2)</f>
        <v>13750.91</v>
      </c>
      <c r="S23" s="6">
        <f t="shared" ref="S23" si="119">ROUND(Q23*0.85,2)</f>
        <v>77921.84</v>
      </c>
    </row>
    <row r="24" spans="1:19" ht="15" customHeight="1" x14ac:dyDescent="0.25">
      <c r="A24" s="20">
        <f t="shared" si="13"/>
        <v>45584</v>
      </c>
      <c r="B24" s="6">
        <v>75967</v>
      </c>
      <c r="C24" s="6">
        <v>0</v>
      </c>
      <c r="D24" s="6">
        <v>-96006</v>
      </c>
      <c r="E24" s="6">
        <f t="shared" ref="E24" si="120">SUM(B24:D24)</f>
        <v>-20039</v>
      </c>
      <c r="F24" s="12"/>
      <c r="G24" s="6">
        <v>5653815.6499999994</v>
      </c>
      <c r="H24" s="6">
        <v>-551.62</v>
      </c>
      <c r="I24" s="6">
        <v>-5458165.2699999996</v>
      </c>
      <c r="J24" s="6">
        <f t="shared" ref="J24" si="121">SUM(G24:I24)</f>
        <v>195098.75999999978</v>
      </c>
      <c r="K24" s="12"/>
      <c r="L24" s="6">
        <f t="shared" ref="L24" si="122">B24+G24</f>
        <v>5729782.6499999994</v>
      </c>
      <c r="M24" s="6">
        <f t="shared" ref="M24" si="123">C24+H24</f>
        <v>-551.62</v>
      </c>
      <c r="N24" s="6">
        <f t="shared" ref="N24" si="124">D24+I24</f>
        <v>-5554171.2699999996</v>
      </c>
      <c r="O24" s="6">
        <f t="shared" ref="O24" si="125">E24+J24</f>
        <v>175059.75999999978</v>
      </c>
      <c r="P24" s="6"/>
      <c r="Q24" s="6">
        <f t="shared" ref="Q24" si="126">ROUND(O24*0.1,2)</f>
        <v>17505.98</v>
      </c>
      <c r="R24" s="6">
        <f t="shared" ref="R24" si="127">ROUND(Q24*0.15,2)</f>
        <v>2625.9</v>
      </c>
      <c r="S24" s="6">
        <f t="shared" ref="S24" si="128">ROUND(Q24*0.85,2)</f>
        <v>14880.08</v>
      </c>
    </row>
    <row r="25" spans="1:19" ht="15" customHeight="1" x14ac:dyDescent="0.25">
      <c r="A25" s="20">
        <f t="shared" si="13"/>
        <v>45591</v>
      </c>
      <c r="B25" s="6">
        <v>127202.25</v>
      </c>
      <c r="C25" s="6">
        <v>0</v>
      </c>
      <c r="D25" s="6">
        <v>-143302.75</v>
      </c>
      <c r="E25" s="6">
        <f t="shared" ref="E25" si="129">SUM(B25:D25)</f>
        <v>-16100.5</v>
      </c>
      <c r="F25" s="12"/>
      <c r="G25" s="6">
        <v>6048316.1999999993</v>
      </c>
      <c r="H25" s="6">
        <v>-4403.3499999999995</v>
      </c>
      <c r="I25" s="6">
        <v>-5598126.9699999997</v>
      </c>
      <c r="J25" s="6">
        <f t="shared" ref="J25" si="130">SUM(G25:I25)</f>
        <v>445785.87999999989</v>
      </c>
      <c r="K25" s="12"/>
      <c r="L25" s="6">
        <f t="shared" ref="L25" si="131">B25+G25</f>
        <v>6175518.4499999993</v>
      </c>
      <c r="M25" s="6">
        <f t="shared" ref="M25" si="132">C25+H25</f>
        <v>-4403.3499999999995</v>
      </c>
      <c r="N25" s="6">
        <f t="shared" ref="N25" si="133">D25+I25</f>
        <v>-5741429.7199999997</v>
      </c>
      <c r="O25" s="6">
        <f t="shared" ref="O25" si="134">E25+J25</f>
        <v>429685.37999999989</v>
      </c>
      <c r="P25" s="6"/>
      <c r="Q25" s="6">
        <f t="shared" ref="Q25" si="135">ROUND(O25*0.1,2)</f>
        <v>42968.54</v>
      </c>
      <c r="R25" s="6">
        <f t="shared" ref="R25" si="136">ROUND(Q25*0.15,2)</f>
        <v>6445.28</v>
      </c>
      <c r="S25" s="6">
        <f t="shared" ref="S25" si="137">ROUND(Q25*0.85,2)</f>
        <v>36523.26</v>
      </c>
    </row>
    <row r="26" spans="1:19" ht="15" customHeight="1" x14ac:dyDescent="0.25">
      <c r="A26" s="20">
        <f t="shared" si="13"/>
        <v>45598</v>
      </c>
      <c r="B26" s="6">
        <v>67116.25</v>
      </c>
      <c r="C26" s="6">
        <v>-60</v>
      </c>
      <c r="D26" s="6">
        <v>-65173.5</v>
      </c>
      <c r="E26" s="6">
        <f t="shared" ref="E26" si="138">SUM(B26:D26)</f>
        <v>1882.75</v>
      </c>
      <c r="F26" s="12"/>
      <c r="G26" s="6">
        <v>6103837.8599999994</v>
      </c>
      <c r="H26" s="6">
        <v>-161.5</v>
      </c>
      <c r="I26" s="6">
        <v>-5466643.2999999998</v>
      </c>
      <c r="J26" s="6">
        <f t="shared" ref="J26" si="139">SUM(G26:I26)</f>
        <v>637033.05999999959</v>
      </c>
      <c r="K26" s="12"/>
      <c r="L26" s="6">
        <f t="shared" ref="L26" si="140">B26+G26</f>
        <v>6170954.1099999994</v>
      </c>
      <c r="M26" s="6">
        <f t="shared" ref="M26" si="141">C26+H26</f>
        <v>-221.5</v>
      </c>
      <c r="N26" s="6">
        <f t="shared" ref="N26" si="142">D26+I26</f>
        <v>-5531816.7999999998</v>
      </c>
      <c r="O26" s="6">
        <f t="shared" ref="O26" si="143">E26+J26</f>
        <v>638915.80999999959</v>
      </c>
      <c r="P26" s="6"/>
      <c r="Q26" s="6">
        <f>ROUND(O26*0.1,2)+0.01</f>
        <v>63891.590000000004</v>
      </c>
      <c r="R26" s="6">
        <f t="shared" ref="R26" si="144">ROUND(Q26*0.15,2)</f>
        <v>9583.74</v>
      </c>
      <c r="S26" s="6">
        <f t="shared" ref="S26" si="145">ROUND(Q26*0.85,2)</f>
        <v>54307.85</v>
      </c>
    </row>
    <row r="27" spans="1:19" ht="15" customHeight="1" x14ac:dyDescent="0.25">
      <c r="A27" s="20">
        <f t="shared" si="13"/>
        <v>45605</v>
      </c>
      <c r="B27" s="6">
        <v>360163</v>
      </c>
      <c r="C27" s="6">
        <v>0</v>
      </c>
      <c r="D27" s="6">
        <v>-262035.25</v>
      </c>
      <c r="E27" s="6">
        <f t="shared" ref="E27" si="146">SUM(B27:D27)</f>
        <v>98127.75</v>
      </c>
      <c r="F27" s="12"/>
      <c r="G27" s="6">
        <v>5544401.2699999996</v>
      </c>
      <c r="H27" s="6">
        <v>-253.73000000000002</v>
      </c>
      <c r="I27" s="6">
        <v>-4748525.9999999991</v>
      </c>
      <c r="J27" s="6">
        <f t="shared" ref="J27" si="147">SUM(G27:I27)</f>
        <v>795621.54</v>
      </c>
      <c r="K27" s="12"/>
      <c r="L27" s="6">
        <f t="shared" ref="L27" si="148">B27+G27</f>
        <v>5904564.2699999996</v>
      </c>
      <c r="M27" s="6">
        <f t="shared" ref="M27" si="149">C27+H27</f>
        <v>-253.73000000000002</v>
      </c>
      <c r="N27" s="6">
        <f t="shared" ref="N27" si="150">D27+I27</f>
        <v>-5010561.2499999991</v>
      </c>
      <c r="O27" s="6">
        <f t="shared" ref="O27" si="151">E27+J27</f>
        <v>893749.29</v>
      </c>
      <c r="P27" s="6"/>
      <c r="Q27" s="6">
        <f t="shared" ref="Q27:Q32" si="152">ROUND(O27*0.1,2)</f>
        <v>89374.93</v>
      </c>
      <c r="R27" s="6">
        <f t="shared" ref="R27" si="153">ROUND(Q27*0.15,2)</f>
        <v>13406.24</v>
      </c>
      <c r="S27" s="6">
        <f t="shared" ref="S27" si="154">ROUND(Q27*0.85,2)</f>
        <v>75968.69</v>
      </c>
    </row>
    <row r="28" spans="1:19" ht="15" customHeight="1" x14ac:dyDescent="0.25">
      <c r="A28" s="20">
        <f t="shared" si="13"/>
        <v>45612</v>
      </c>
      <c r="B28" s="6">
        <v>306945.25</v>
      </c>
      <c r="C28" s="6">
        <v>0</v>
      </c>
      <c r="D28" s="6">
        <v>-339725</v>
      </c>
      <c r="E28" s="6">
        <f t="shared" ref="E28" si="155">SUM(B28:D28)</f>
        <v>-32779.75</v>
      </c>
      <c r="F28" s="12"/>
      <c r="G28" s="6">
        <v>6102960.29</v>
      </c>
      <c r="H28" s="6">
        <v>-379.62</v>
      </c>
      <c r="I28" s="6">
        <v>-4893570.21</v>
      </c>
      <c r="J28" s="6">
        <f t="shared" ref="J28" si="156">SUM(G28:I28)</f>
        <v>1209010.46</v>
      </c>
      <c r="K28" s="12"/>
      <c r="L28" s="6">
        <f t="shared" ref="L28" si="157">B28+G28</f>
        <v>6409905.54</v>
      </c>
      <c r="M28" s="6">
        <f t="shared" ref="M28" si="158">C28+H28</f>
        <v>-379.62</v>
      </c>
      <c r="N28" s="6">
        <f t="shared" ref="N28" si="159">D28+I28</f>
        <v>-5233295.21</v>
      </c>
      <c r="O28" s="6">
        <f t="shared" ref="O28" si="160">E28+J28</f>
        <v>1176230.71</v>
      </c>
      <c r="P28" s="6"/>
      <c r="Q28" s="6">
        <f t="shared" si="152"/>
        <v>117623.07</v>
      </c>
      <c r="R28" s="6">
        <f t="shared" ref="R28" si="161">ROUND(Q28*0.15,2)</f>
        <v>17643.46</v>
      </c>
      <c r="S28" s="6">
        <f t="shared" ref="S28" si="162">ROUND(Q28*0.85,2)</f>
        <v>99979.61</v>
      </c>
    </row>
    <row r="29" spans="1:19" ht="15" customHeight="1" x14ac:dyDescent="0.25">
      <c r="A29" s="20">
        <f t="shared" si="13"/>
        <v>45619</v>
      </c>
      <c r="B29" s="6">
        <v>72736.25</v>
      </c>
      <c r="C29" s="6">
        <v>0</v>
      </c>
      <c r="D29" s="6">
        <v>-157046.75</v>
      </c>
      <c r="E29" s="6">
        <f t="shared" ref="E29" si="163">SUM(B29:D29)</f>
        <v>-84310.5</v>
      </c>
      <c r="F29" s="12"/>
      <c r="G29" s="6">
        <v>5693934.6400000006</v>
      </c>
      <c r="H29" s="6">
        <v>-381.52</v>
      </c>
      <c r="I29" s="6">
        <v>-5065628.96</v>
      </c>
      <c r="J29" s="6">
        <f t="shared" ref="J29" si="164">SUM(G29:I29)</f>
        <v>627924.16000000108</v>
      </c>
      <c r="K29" s="12"/>
      <c r="L29" s="6">
        <f t="shared" ref="L29" si="165">B29+G29</f>
        <v>5766670.8900000006</v>
      </c>
      <c r="M29" s="6">
        <f t="shared" ref="M29" si="166">C29+H29</f>
        <v>-381.52</v>
      </c>
      <c r="N29" s="6">
        <f t="shared" ref="N29" si="167">D29+I29</f>
        <v>-5222675.71</v>
      </c>
      <c r="O29" s="6">
        <f t="shared" ref="O29" si="168">E29+J29</f>
        <v>543613.66000000108</v>
      </c>
      <c r="P29" s="6"/>
      <c r="Q29" s="6">
        <f t="shared" si="152"/>
        <v>54361.37</v>
      </c>
      <c r="R29" s="6">
        <f t="shared" ref="R29" si="169">ROUND(Q29*0.15,2)</f>
        <v>8154.21</v>
      </c>
      <c r="S29" s="6">
        <f t="shared" ref="S29" si="170">ROUND(Q29*0.85,2)</f>
        <v>46207.16</v>
      </c>
    </row>
    <row r="30" spans="1:19" ht="15" customHeight="1" x14ac:dyDescent="0.25">
      <c r="A30" s="20">
        <f t="shared" si="13"/>
        <v>45626</v>
      </c>
      <c r="B30" s="6">
        <v>123409.75</v>
      </c>
      <c r="C30" s="6">
        <v>0</v>
      </c>
      <c r="D30" s="6">
        <v>-129696.5</v>
      </c>
      <c r="E30" s="6">
        <f t="shared" ref="E30" si="171">SUM(B30:D30)</f>
        <v>-6286.75</v>
      </c>
      <c r="F30" s="12"/>
      <c r="G30" s="6">
        <v>6878392.5</v>
      </c>
      <c r="H30" s="6">
        <v>-380.82</v>
      </c>
      <c r="I30" s="6">
        <v>-6192273.2200000007</v>
      </c>
      <c r="J30" s="6">
        <f t="shared" ref="J30" si="172">SUM(G30:I30)</f>
        <v>685738.45999999903</v>
      </c>
      <c r="K30" s="12"/>
      <c r="L30" s="6">
        <f t="shared" ref="L30" si="173">B30+G30</f>
        <v>7001802.25</v>
      </c>
      <c r="M30" s="6">
        <f t="shared" ref="M30" si="174">C30+H30</f>
        <v>-380.82</v>
      </c>
      <c r="N30" s="6">
        <f t="shared" ref="N30" si="175">D30+I30</f>
        <v>-6321969.7200000007</v>
      </c>
      <c r="O30" s="6">
        <f t="shared" ref="O30" si="176">E30+J30</f>
        <v>679451.70999999903</v>
      </c>
      <c r="P30" s="6"/>
      <c r="Q30" s="6">
        <f t="shared" si="152"/>
        <v>67945.17</v>
      </c>
      <c r="R30" s="6">
        <f t="shared" ref="R30" si="177">ROUND(Q30*0.15,2)</f>
        <v>10191.780000000001</v>
      </c>
      <c r="S30" s="6">
        <f t="shared" ref="S30" si="178">ROUND(Q30*0.85,2)</f>
        <v>57753.39</v>
      </c>
    </row>
    <row r="31" spans="1:19" ht="15" customHeight="1" x14ac:dyDescent="0.25">
      <c r="A31" s="20">
        <f t="shared" si="13"/>
        <v>45633</v>
      </c>
      <c r="B31" s="6">
        <v>98220.5</v>
      </c>
      <c r="C31" s="6">
        <v>0</v>
      </c>
      <c r="D31" s="6">
        <v>-62667</v>
      </c>
      <c r="E31" s="6">
        <f t="shared" ref="E31" si="179">SUM(B31:D31)</f>
        <v>35553.5</v>
      </c>
      <c r="F31" s="12"/>
      <c r="G31" s="6">
        <v>5524009.7300000004</v>
      </c>
      <c r="H31" s="6">
        <v>-461.48</v>
      </c>
      <c r="I31" s="6">
        <v>-5631093.3200000003</v>
      </c>
      <c r="J31" s="6">
        <f t="shared" ref="J31" si="180">SUM(G31:I31)</f>
        <v>-107545.0700000003</v>
      </c>
      <c r="K31" s="12"/>
      <c r="L31" s="6">
        <f t="shared" ref="L31" si="181">B31+G31</f>
        <v>5622230.2300000004</v>
      </c>
      <c r="M31" s="6">
        <f t="shared" ref="M31" si="182">C31+H31</f>
        <v>-461.48</v>
      </c>
      <c r="N31" s="6">
        <f t="shared" ref="N31" si="183">D31+I31</f>
        <v>-5693760.3200000003</v>
      </c>
      <c r="O31" s="6">
        <f t="shared" ref="O31" si="184">E31+J31</f>
        <v>-71991.570000000298</v>
      </c>
      <c r="P31" s="6"/>
      <c r="Q31" s="6">
        <f t="shared" si="152"/>
        <v>-7199.16</v>
      </c>
      <c r="R31" s="6">
        <f t="shared" ref="R31" si="185">ROUND(Q31*0.15,2)</f>
        <v>-1079.8699999999999</v>
      </c>
      <c r="S31" s="6">
        <f t="shared" ref="S31" si="186">ROUND(Q31*0.85,2)</f>
        <v>-6119.29</v>
      </c>
    </row>
    <row r="32" spans="1:19" ht="15" customHeight="1" x14ac:dyDescent="0.25">
      <c r="A32" s="20">
        <f t="shared" si="13"/>
        <v>45640</v>
      </c>
      <c r="B32" s="6">
        <v>29302.5</v>
      </c>
      <c r="C32" s="6">
        <v>0</v>
      </c>
      <c r="D32" s="6">
        <v>-10365.25</v>
      </c>
      <c r="E32" s="6">
        <f t="shared" ref="E32" si="187">SUM(B32:D32)</f>
        <v>18937.25</v>
      </c>
      <c r="F32" s="12"/>
      <c r="G32" s="6">
        <v>4887553.1800000006</v>
      </c>
      <c r="H32" s="6">
        <v>-411.5</v>
      </c>
      <c r="I32" s="6">
        <v>-4177728.3099999996</v>
      </c>
      <c r="J32" s="6">
        <f t="shared" ref="J32" si="188">SUM(G32:I32)</f>
        <v>709413.37000000104</v>
      </c>
      <c r="K32" s="12"/>
      <c r="L32" s="6">
        <f t="shared" ref="L32" si="189">B32+G32</f>
        <v>4916855.6800000006</v>
      </c>
      <c r="M32" s="6">
        <f t="shared" ref="M32" si="190">C32+H32</f>
        <v>-411.5</v>
      </c>
      <c r="N32" s="6">
        <f t="shared" ref="N32" si="191">D32+I32</f>
        <v>-4188093.5599999996</v>
      </c>
      <c r="O32" s="6">
        <f t="shared" ref="O32" si="192">E32+J32</f>
        <v>728350.62000000104</v>
      </c>
      <c r="P32" s="6"/>
      <c r="Q32" s="6">
        <f t="shared" si="152"/>
        <v>72835.06</v>
      </c>
      <c r="R32" s="6">
        <f t="shared" ref="R32" si="193">ROUND(Q32*0.15,2)</f>
        <v>10925.26</v>
      </c>
      <c r="S32" s="6">
        <f t="shared" ref="S32" si="194">ROUND(Q32*0.85,2)</f>
        <v>61909.8</v>
      </c>
    </row>
    <row r="33" spans="1:19" ht="15" customHeight="1" x14ac:dyDescent="0.25">
      <c r="A33" s="20">
        <f t="shared" si="13"/>
        <v>45647</v>
      </c>
      <c r="B33" s="6">
        <v>67305.5</v>
      </c>
      <c r="C33" s="6">
        <v>0</v>
      </c>
      <c r="D33" s="6">
        <v>-68844.75</v>
      </c>
      <c r="E33" s="6">
        <f t="shared" ref="E33" si="195">SUM(B33:D33)</f>
        <v>-1539.25</v>
      </c>
      <c r="F33" s="12"/>
      <c r="G33" s="6">
        <v>5536416.1500000004</v>
      </c>
      <c r="H33" s="6">
        <v>-378.25</v>
      </c>
      <c r="I33" s="6">
        <v>-5278875.29</v>
      </c>
      <c r="J33" s="6">
        <f t="shared" ref="J33" si="196">SUM(G33:I33)</f>
        <v>257162.61000000034</v>
      </c>
      <c r="K33" s="12"/>
      <c r="L33" s="6">
        <f t="shared" ref="L33" si="197">B33+G33</f>
        <v>5603721.6500000004</v>
      </c>
      <c r="M33" s="6">
        <f t="shared" ref="M33" si="198">C33+H33</f>
        <v>-378.25</v>
      </c>
      <c r="N33" s="6">
        <f t="shared" ref="N33" si="199">D33+I33</f>
        <v>-5347720.04</v>
      </c>
      <c r="O33" s="6">
        <f t="shared" ref="O33" si="200">E33+J33</f>
        <v>255623.36000000034</v>
      </c>
      <c r="P33" s="6"/>
      <c r="Q33" s="6">
        <f>ROUND(O33*0.1,2)-0.01</f>
        <v>25562.33</v>
      </c>
      <c r="R33" s="6">
        <f t="shared" ref="R33" si="201">ROUND(Q33*0.15,2)</f>
        <v>3834.35</v>
      </c>
      <c r="S33" s="6">
        <f t="shared" ref="S33" si="202">ROUND(Q33*0.85,2)</f>
        <v>21727.98</v>
      </c>
    </row>
    <row r="34" spans="1:19" ht="15" customHeight="1" x14ac:dyDescent="0.25">
      <c r="A34" s="20">
        <f t="shared" si="13"/>
        <v>45654</v>
      </c>
      <c r="B34" s="6">
        <v>67619.5</v>
      </c>
      <c r="C34" s="6">
        <v>0</v>
      </c>
      <c r="D34" s="6">
        <v>-79775</v>
      </c>
      <c r="E34" s="6">
        <f t="shared" ref="E34" si="203">SUM(B34:D34)</f>
        <v>-12155.5</v>
      </c>
      <c r="F34" s="12"/>
      <c r="G34" s="6">
        <v>5937625.1299999999</v>
      </c>
      <c r="H34" s="6">
        <v>-899.16</v>
      </c>
      <c r="I34" s="6">
        <v>-5010439.2700000005</v>
      </c>
      <c r="J34" s="6">
        <f t="shared" ref="J34" si="204">SUM(G34:I34)</f>
        <v>926286.69999999925</v>
      </c>
      <c r="K34" s="12"/>
      <c r="L34" s="6">
        <f t="shared" ref="L34" si="205">B34+G34</f>
        <v>6005244.6299999999</v>
      </c>
      <c r="M34" s="6">
        <f t="shared" ref="M34" si="206">C34+H34</f>
        <v>-899.16</v>
      </c>
      <c r="N34" s="6">
        <f t="shared" ref="N34" si="207">D34+I34</f>
        <v>-5090214.2700000005</v>
      </c>
      <c r="O34" s="6">
        <f t="shared" ref="O34" si="208">E34+J34</f>
        <v>914131.19999999925</v>
      </c>
      <c r="P34" s="6"/>
      <c r="Q34" s="6">
        <f>ROUND(O34*0.1,2)</f>
        <v>91413.119999999995</v>
      </c>
      <c r="R34" s="6">
        <f t="shared" ref="R34" si="209">ROUND(Q34*0.15,2)</f>
        <v>13711.97</v>
      </c>
      <c r="S34" s="6">
        <f t="shared" ref="S34" si="210">ROUND(Q34*0.85,2)</f>
        <v>77701.149999999994</v>
      </c>
    </row>
    <row r="35" spans="1:19" ht="15" customHeight="1" x14ac:dyDescent="0.25">
      <c r="A35" s="20">
        <f t="shared" si="13"/>
        <v>45661</v>
      </c>
      <c r="B35" s="6">
        <v>95545.25</v>
      </c>
      <c r="C35" s="6">
        <v>-30</v>
      </c>
      <c r="D35" s="6">
        <v>-81413.75</v>
      </c>
      <c r="E35" s="6">
        <f t="shared" ref="E35" si="211">SUM(B35:D35)</f>
        <v>14101.5</v>
      </c>
      <c r="F35" s="12"/>
      <c r="G35" s="6">
        <v>6355151.1999999993</v>
      </c>
      <c r="H35" s="6">
        <v>-1469.58</v>
      </c>
      <c r="I35" s="6">
        <v>-5919664.79</v>
      </c>
      <c r="J35" s="6">
        <f t="shared" ref="J35" si="212">SUM(G35:I35)</f>
        <v>434016.82999999914</v>
      </c>
      <c r="K35" s="12"/>
      <c r="L35" s="6">
        <f t="shared" ref="L35" si="213">B35+G35</f>
        <v>6450696.4499999993</v>
      </c>
      <c r="M35" s="6">
        <f t="shared" ref="M35" si="214">C35+H35</f>
        <v>-1499.58</v>
      </c>
      <c r="N35" s="6">
        <f t="shared" ref="N35" si="215">D35+I35</f>
        <v>-6001078.54</v>
      </c>
      <c r="O35" s="6">
        <f t="shared" ref="O35" si="216">E35+J35</f>
        <v>448118.32999999914</v>
      </c>
      <c r="P35" s="6"/>
      <c r="Q35" s="6">
        <f>ROUND(O35*0.1,2)</f>
        <v>44811.83</v>
      </c>
      <c r="R35" s="6">
        <f t="shared" ref="R35" si="217">ROUND(Q35*0.15,2)</f>
        <v>6721.77</v>
      </c>
      <c r="S35" s="6">
        <f t="shared" ref="S35" si="218">ROUND(Q35*0.85,2)</f>
        <v>38090.06</v>
      </c>
    </row>
    <row r="36" spans="1:19" ht="15" customHeight="1" x14ac:dyDescent="0.25">
      <c r="A36" s="20">
        <f t="shared" si="13"/>
        <v>45668</v>
      </c>
      <c r="B36" s="6">
        <v>29381</v>
      </c>
      <c r="C36" s="6">
        <v>-50</v>
      </c>
      <c r="D36" s="6">
        <v>-21919</v>
      </c>
      <c r="E36" s="6">
        <f t="shared" ref="E36" si="219">SUM(B36:D36)</f>
        <v>7412</v>
      </c>
      <c r="F36" s="12"/>
      <c r="G36" s="6">
        <v>5834562.7400000002</v>
      </c>
      <c r="H36" s="6">
        <v>-497.6</v>
      </c>
      <c r="I36" s="6">
        <v>-4641518.32</v>
      </c>
      <c r="J36" s="6">
        <f t="shared" ref="J36" si="220">SUM(G36:I36)</f>
        <v>1192546.8200000003</v>
      </c>
      <c r="K36" s="12"/>
      <c r="L36" s="6">
        <f t="shared" ref="L36" si="221">B36+G36</f>
        <v>5863943.7400000002</v>
      </c>
      <c r="M36" s="6">
        <f t="shared" ref="M36" si="222">C36+H36</f>
        <v>-547.6</v>
      </c>
      <c r="N36" s="6">
        <f t="shared" ref="N36" si="223">D36+I36</f>
        <v>-4663437.32</v>
      </c>
      <c r="O36" s="6">
        <f t="shared" ref="O36" si="224">E36+J36</f>
        <v>1199958.8200000003</v>
      </c>
      <c r="P36" s="6"/>
      <c r="Q36" s="6">
        <f>ROUND(O36*0.1,2)+0.01</f>
        <v>119995.89</v>
      </c>
      <c r="R36" s="6">
        <f t="shared" ref="R36" si="225">ROUND(Q36*0.15,2)</f>
        <v>17999.38</v>
      </c>
      <c r="S36" s="6">
        <f t="shared" ref="S36" si="226">ROUND(Q36*0.85,2)</f>
        <v>101996.51</v>
      </c>
    </row>
    <row r="37" spans="1:19" ht="15" customHeight="1" x14ac:dyDescent="0.25">
      <c r="A37" s="17"/>
      <c r="B37" s="6"/>
      <c r="C37" s="6"/>
      <c r="D37" s="6"/>
      <c r="E37" s="6"/>
      <c r="F37" s="12"/>
      <c r="G37" s="6"/>
      <c r="H37" s="6"/>
      <c r="I37" s="6"/>
      <c r="J37" s="6"/>
      <c r="K37" s="12"/>
      <c r="L37" s="6"/>
      <c r="M37" s="6"/>
      <c r="N37" s="6"/>
      <c r="O37" s="6"/>
      <c r="P37" s="6"/>
      <c r="Q37" s="6"/>
      <c r="R37" s="6"/>
      <c r="S37" s="18"/>
    </row>
    <row r="38" spans="1:19" ht="15" customHeight="1" thickBot="1" x14ac:dyDescent="0.3">
      <c r="B38" s="7">
        <f>SUM(B9:B37)</f>
        <v>2471875.5</v>
      </c>
      <c r="C38" s="7">
        <f>SUM(C9:C37)</f>
        <v>-5520</v>
      </c>
      <c r="D38" s="7">
        <f>SUM(D9:D37)</f>
        <v>-2165702.25</v>
      </c>
      <c r="E38" s="7">
        <f>SUM(E9:E37)</f>
        <v>300653.25</v>
      </c>
      <c r="F38" s="12"/>
      <c r="G38" s="7">
        <f>SUM(G9:G37)</f>
        <v>126741895.5</v>
      </c>
      <c r="H38" s="7">
        <f>SUM(H9:H37)</f>
        <v>-24574.909999999996</v>
      </c>
      <c r="I38" s="7">
        <f>SUM(I9:I37)</f>
        <v>-111351381.41</v>
      </c>
      <c r="J38" s="7">
        <f>SUM(J9:J37)</f>
        <v>15365939.18</v>
      </c>
      <c r="K38" s="12"/>
      <c r="L38" s="7">
        <f>SUM(L9:L37)</f>
        <v>129213771</v>
      </c>
      <c r="M38" s="7">
        <f>SUM(M9:M37)</f>
        <v>-30094.909999999989</v>
      </c>
      <c r="N38" s="7">
        <f>SUM(N9:N37)</f>
        <v>-113517083.66</v>
      </c>
      <c r="O38" s="7">
        <f>SUM(O9:O37)</f>
        <v>15666592.43</v>
      </c>
      <c r="P38" s="12"/>
      <c r="Q38" s="7">
        <f>SUM(Q9:Q37)</f>
        <v>1566659.2600000005</v>
      </c>
      <c r="R38" s="7">
        <f>SUM(R9:R37)</f>
        <v>234998.88</v>
      </c>
      <c r="S38" s="7">
        <f>SUM(S9:S37)</f>
        <v>1331660.3799999999</v>
      </c>
    </row>
    <row r="39" spans="1:19" ht="15" customHeight="1" thickTop="1" x14ac:dyDescent="0.25"/>
    <row r="40" spans="1:19" ht="15" customHeight="1" x14ac:dyDescent="0.25">
      <c r="A40" s="11" t="s">
        <v>23</v>
      </c>
    </row>
    <row r="41" spans="1:19" ht="15" customHeight="1" x14ac:dyDescent="0.25">
      <c r="A4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2020-10-08T15:44:25Z</cp:lastPrinted>
  <dcterms:created xsi:type="dcterms:W3CDTF">2018-09-06T17:44:55Z</dcterms:created>
  <dcterms:modified xsi:type="dcterms:W3CDTF">2025-01-16T19:21:53Z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