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2FY\"/>
    </mc:Choice>
  </mc:AlternateContent>
  <bookViews>
    <workbookView xWindow="-30" yWindow="75" windowWidth="14220" windowHeight="13170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Town'!$A$1:$S$69</definedName>
    <definedName name="_xlnm.Print_Area" localSheetId="5">Greenbrier!$A$1:$S$69</definedName>
    <definedName name="_xlnm.Print_Area" localSheetId="3">'Mardi Gras'!$A$1:$S$69</definedName>
    <definedName name="_xlnm.Print_Area" localSheetId="1">Mountaineer!$A$1:$S$69</definedName>
    <definedName name="_xlnm.Print_Area" localSheetId="0">Total!$A$1:$S$68</definedName>
    <definedName name="_xlnm.Print_Area" localSheetId="2">Wheeling!$A$1:$S$69</definedName>
  </definedNames>
  <calcPr calcId="162913"/>
</workbook>
</file>

<file path=xl/calcChain.xml><?xml version="1.0" encoding="utf-8"?>
<calcChain xmlns="http://schemas.openxmlformats.org/spreadsheetml/2006/main">
  <c r="Q62" i="9" l="1"/>
  <c r="Q62" i="1"/>
  <c r="S62" i="7"/>
  <c r="Q62" i="7"/>
  <c r="Q62" i="4"/>
  <c r="I61" i="3"/>
  <c r="H61" i="3"/>
  <c r="G61" i="3"/>
  <c r="D61" i="3"/>
  <c r="C61" i="3"/>
  <c r="B61" i="3"/>
  <c r="N62" i="9"/>
  <c r="M62" i="9"/>
  <c r="L62" i="9"/>
  <c r="J62" i="9"/>
  <c r="E62" i="9"/>
  <c r="O62" i="9" s="1"/>
  <c r="N62" i="1"/>
  <c r="M62" i="1"/>
  <c r="L62" i="1"/>
  <c r="J62" i="1"/>
  <c r="E62" i="1"/>
  <c r="N62" i="8"/>
  <c r="M62" i="8"/>
  <c r="L62" i="8"/>
  <c r="J62" i="8"/>
  <c r="E62" i="8"/>
  <c r="O62" i="8" s="1"/>
  <c r="Q62" i="8" s="1"/>
  <c r="N62" i="7"/>
  <c r="N61" i="3" s="1"/>
  <c r="M62" i="7"/>
  <c r="L62" i="7"/>
  <c r="J62" i="7"/>
  <c r="E62" i="7"/>
  <c r="N62" i="4"/>
  <c r="M62" i="4"/>
  <c r="L62" i="4"/>
  <c r="J62" i="4"/>
  <c r="E62" i="4"/>
  <c r="M61" i="3" l="1"/>
  <c r="J61" i="3"/>
  <c r="O62" i="1"/>
  <c r="S62" i="1" s="1"/>
  <c r="E61" i="3"/>
  <c r="L61" i="3"/>
  <c r="O62" i="7"/>
  <c r="R62" i="9"/>
  <c r="S62" i="9"/>
  <c r="S62" i="8"/>
  <c r="R62" i="8"/>
  <c r="O62" i="4"/>
  <c r="Q61" i="9"/>
  <c r="Q61" i="1"/>
  <c r="R62" i="1" l="1"/>
  <c r="R62" i="7"/>
  <c r="O61" i="3"/>
  <c r="I60" i="3"/>
  <c r="H60" i="3"/>
  <c r="G60" i="3"/>
  <c r="D60" i="3"/>
  <c r="C60" i="3"/>
  <c r="B60" i="3"/>
  <c r="A60" i="3"/>
  <c r="N61" i="9"/>
  <c r="M61" i="9"/>
  <c r="L61" i="9"/>
  <c r="J61" i="9"/>
  <c r="E61" i="9"/>
  <c r="A61" i="9"/>
  <c r="N61" i="1"/>
  <c r="M61" i="1"/>
  <c r="L61" i="1"/>
  <c r="J61" i="1"/>
  <c r="E61" i="1"/>
  <c r="A61" i="1"/>
  <c r="N61" i="8"/>
  <c r="M61" i="8"/>
  <c r="L61" i="8"/>
  <c r="J61" i="8"/>
  <c r="E61" i="8"/>
  <c r="A61" i="8"/>
  <c r="N61" i="7"/>
  <c r="M61" i="7"/>
  <c r="L61" i="7"/>
  <c r="J61" i="7"/>
  <c r="E61" i="7"/>
  <c r="A61" i="7"/>
  <c r="N61" i="4"/>
  <c r="M61" i="4"/>
  <c r="L61" i="4"/>
  <c r="J61" i="4"/>
  <c r="E61" i="4"/>
  <c r="E60" i="3" s="1"/>
  <c r="A61" i="4"/>
  <c r="R62" i="4" l="1"/>
  <c r="R61" i="3" s="1"/>
  <c r="Q61" i="3"/>
  <c r="S62" i="4"/>
  <c r="S61" i="3" s="1"/>
  <c r="O61" i="1"/>
  <c r="J60" i="3"/>
  <c r="L60" i="3"/>
  <c r="N60" i="3"/>
  <c r="M60" i="3"/>
  <c r="O61" i="9"/>
  <c r="R61" i="9" s="1"/>
  <c r="S61" i="1"/>
  <c r="R61" i="1"/>
  <c r="O61" i="8"/>
  <c r="Q61" i="8" s="1"/>
  <c r="R61" i="8" s="1"/>
  <c r="O61" i="7"/>
  <c r="Q61" i="7" s="1"/>
  <c r="S61" i="7" s="1"/>
  <c r="O61" i="4"/>
  <c r="S59" i="3"/>
  <c r="R59" i="3"/>
  <c r="Q59" i="3"/>
  <c r="O59" i="3"/>
  <c r="N59" i="3"/>
  <c r="M59" i="3"/>
  <c r="L59" i="3"/>
  <c r="J59" i="3"/>
  <c r="I59" i="3"/>
  <c r="H59" i="3"/>
  <c r="G59" i="3"/>
  <c r="E59" i="3"/>
  <c r="D59" i="3"/>
  <c r="C59" i="3"/>
  <c r="B59" i="3"/>
  <c r="A59" i="3"/>
  <c r="R60" i="9"/>
  <c r="Q60" i="9"/>
  <c r="N60" i="9"/>
  <c r="M60" i="9"/>
  <c r="L60" i="9"/>
  <c r="J60" i="9"/>
  <c r="E60" i="9"/>
  <c r="A60" i="9"/>
  <c r="N60" i="1"/>
  <c r="M60" i="1"/>
  <c r="L60" i="1"/>
  <c r="J60" i="1"/>
  <c r="E60" i="1"/>
  <c r="A60" i="1"/>
  <c r="N60" i="8"/>
  <c r="M60" i="8"/>
  <c r="L60" i="8"/>
  <c r="J60" i="8"/>
  <c r="E60" i="8"/>
  <c r="A60" i="8"/>
  <c r="N60" i="7"/>
  <c r="M60" i="7"/>
  <c r="L60" i="7"/>
  <c r="J60" i="7"/>
  <c r="E60" i="7"/>
  <c r="A60" i="7"/>
  <c r="N60" i="4"/>
  <c r="M60" i="4"/>
  <c r="L60" i="4"/>
  <c r="J60" i="4"/>
  <c r="E60" i="4"/>
  <c r="A60" i="4"/>
  <c r="S61" i="9" l="1"/>
  <c r="Q61" i="4"/>
  <c r="R61" i="4" s="1"/>
  <c r="O60" i="3"/>
  <c r="S61" i="8"/>
  <c r="R61" i="7"/>
  <c r="O60" i="9"/>
  <c r="O60" i="1"/>
  <c r="Q60" i="1" s="1"/>
  <c r="S60" i="1" s="1"/>
  <c r="O60" i="8"/>
  <c r="Q60" i="8" s="1"/>
  <c r="S60" i="8" s="1"/>
  <c r="O60" i="7"/>
  <c r="Q60" i="7" s="1"/>
  <c r="R60" i="7" s="1"/>
  <c r="O60" i="4"/>
  <c r="Q60" i="4" s="1"/>
  <c r="S60" i="4" s="1"/>
  <c r="N58" i="3"/>
  <c r="L58" i="3"/>
  <c r="J58" i="3"/>
  <c r="I58" i="3"/>
  <c r="H58" i="3"/>
  <c r="G58" i="3"/>
  <c r="E58" i="3"/>
  <c r="D58" i="3"/>
  <c r="C58" i="3"/>
  <c r="B58" i="3"/>
  <c r="A58" i="3"/>
  <c r="N59" i="9"/>
  <c r="M59" i="9"/>
  <c r="L59" i="9"/>
  <c r="J59" i="9"/>
  <c r="E59" i="9"/>
  <c r="A59" i="9"/>
  <c r="N59" i="1"/>
  <c r="M59" i="1"/>
  <c r="L59" i="1"/>
  <c r="J59" i="1"/>
  <c r="E59" i="1"/>
  <c r="A59" i="1"/>
  <c r="N59" i="8"/>
  <c r="M59" i="8"/>
  <c r="L59" i="8"/>
  <c r="J59" i="8"/>
  <c r="E59" i="8"/>
  <c r="A59" i="8"/>
  <c r="N59" i="7"/>
  <c r="M59" i="7"/>
  <c r="M58" i="3" s="1"/>
  <c r="L59" i="7"/>
  <c r="J59" i="7"/>
  <c r="E59" i="7"/>
  <c r="A59" i="7"/>
  <c r="N59" i="4"/>
  <c r="M59" i="4"/>
  <c r="L59" i="4"/>
  <c r="J59" i="4"/>
  <c r="E59" i="4"/>
  <c r="A59" i="4"/>
  <c r="R60" i="3" l="1"/>
  <c r="S61" i="4"/>
  <c r="S60" i="3" s="1"/>
  <c r="Q60" i="3"/>
  <c r="S60" i="9"/>
  <c r="R60" i="1"/>
  <c r="R60" i="8"/>
  <c r="S60" i="7"/>
  <c r="R60" i="4"/>
  <c r="O59" i="9"/>
  <c r="O59" i="1"/>
  <c r="Q59" i="1" s="1"/>
  <c r="R59" i="1" s="1"/>
  <c r="O59" i="8"/>
  <c r="Q59" i="8" s="1"/>
  <c r="S59" i="8" s="1"/>
  <c r="O59" i="7"/>
  <c r="O59" i="4"/>
  <c r="Q59" i="4" s="1"/>
  <c r="R59" i="4" s="1"/>
  <c r="S57" i="3"/>
  <c r="R57" i="3"/>
  <c r="Q57" i="3"/>
  <c r="O57" i="3"/>
  <c r="N57" i="3"/>
  <c r="M57" i="3"/>
  <c r="L57" i="3"/>
  <c r="J57" i="3"/>
  <c r="I57" i="3"/>
  <c r="H57" i="3"/>
  <c r="G57" i="3"/>
  <c r="E57" i="3"/>
  <c r="D57" i="3"/>
  <c r="C57" i="3"/>
  <c r="B57" i="3"/>
  <c r="A57" i="3"/>
  <c r="R58" i="4"/>
  <c r="S58" i="9"/>
  <c r="Q58" i="9"/>
  <c r="N58" i="9"/>
  <c r="M58" i="9"/>
  <c r="L58" i="9"/>
  <c r="J58" i="9"/>
  <c r="E58" i="9"/>
  <c r="A58" i="9"/>
  <c r="N58" i="1"/>
  <c r="M58" i="1"/>
  <c r="L58" i="1"/>
  <c r="J58" i="1"/>
  <c r="E58" i="1"/>
  <c r="A58" i="1"/>
  <c r="N58" i="8"/>
  <c r="M58" i="8"/>
  <c r="L58" i="8"/>
  <c r="J58" i="8"/>
  <c r="E58" i="8"/>
  <c r="A58" i="8"/>
  <c r="N58" i="7"/>
  <c r="M58" i="7"/>
  <c r="L58" i="7"/>
  <c r="J58" i="7"/>
  <c r="E58" i="7"/>
  <c r="A58" i="7"/>
  <c r="N58" i="4"/>
  <c r="M58" i="4"/>
  <c r="L58" i="4"/>
  <c r="J58" i="4"/>
  <c r="E58" i="4"/>
  <c r="A58" i="4"/>
  <c r="Q59" i="7" l="1"/>
  <c r="O58" i="3"/>
  <c r="Q59" i="9"/>
  <c r="S59" i="9" s="1"/>
  <c r="S59" i="1"/>
  <c r="R59" i="8"/>
  <c r="S59" i="4"/>
  <c r="O58" i="9"/>
  <c r="R58" i="9" s="1"/>
  <c r="O58" i="1"/>
  <c r="Q58" i="1" s="1"/>
  <c r="S58" i="1" s="1"/>
  <c r="O58" i="8"/>
  <c r="Q58" i="8" s="1"/>
  <c r="S58" i="8" s="1"/>
  <c r="O58" i="7"/>
  <c r="Q58" i="7" s="1"/>
  <c r="S58" i="7" s="1"/>
  <c r="O58" i="4"/>
  <c r="Q58" i="4" s="1"/>
  <c r="S56" i="3"/>
  <c r="R56" i="3"/>
  <c r="Q56" i="3"/>
  <c r="O56" i="3"/>
  <c r="N56" i="3"/>
  <c r="M56" i="3"/>
  <c r="L56" i="3"/>
  <c r="J56" i="3"/>
  <c r="I56" i="3"/>
  <c r="H56" i="3"/>
  <c r="G56" i="3"/>
  <c r="E56" i="3"/>
  <c r="D56" i="3"/>
  <c r="C56" i="3"/>
  <c r="B56" i="3"/>
  <c r="A56" i="3"/>
  <c r="N57" i="9"/>
  <c r="M57" i="9"/>
  <c r="L57" i="9"/>
  <c r="J57" i="9"/>
  <c r="E57" i="9"/>
  <c r="A57" i="9"/>
  <c r="N57" i="1"/>
  <c r="M57" i="1"/>
  <c r="L57" i="1"/>
  <c r="J57" i="1"/>
  <c r="E57" i="1"/>
  <c r="A57" i="1"/>
  <c r="N57" i="8"/>
  <c r="M57" i="8"/>
  <c r="L57" i="8"/>
  <c r="J57" i="8"/>
  <c r="E57" i="8"/>
  <c r="A57" i="8"/>
  <c r="N57" i="7"/>
  <c r="M57" i="7"/>
  <c r="L57" i="7"/>
  <c r="J57" i="7"/>
  <c r="E57" i="7"/>
  <c r="A57" i="7"/>
  <c r="N57" i="4"/>
  <c r="M57" i="4"/>
  <c r="L57" i="4"/>
  <c r="J57" i="4"/>
  <c r="E57" i="4"/>
  <c r="A57" i="4"/>
  <c r="R59" i="7" l="1"/>
  <c r="R58" i="3" s="1"/>
  <c r="Q58" i="3"/>
  <c r="S59" i="7"/>
  <c r="S58" i="3" s="1"/>
  <c r="R59" i="9"/>
  <c r="R58" i="1"/>
  <c r="R58" i="8"/>
  <c r="R58" i="7"/>
  <c r="S58" i="4"/>
  <c r="O57" i="9"/>
  <c r="O57" i="1"/>
  <c r="O57" i="8"/>
  <c r="Q57" i="8" s="1"/>
  <c r="S57" i="8" s="1"/>
  <c r="O57" i="7"/>
  <c r="Q57" i="7" s="1"/>
  <c r="S57" i="7" s="1"/>
  <c r="O57" i="4"/>
  <c r="Q57" i="4" s="1"/>
  <c r="S56" i="4"/>
  <c r="R56" i="4"/>
  <c r="S57" i="9" l="1"/>
  <c r="Q57" i="9"/>
  <c r="R57" i="9" s="1"/>
  <c r="Q57" i="1"/>
  <c r="S57" i="1" s="1"/>
  <c r="R57" i="4"/>
  <c r="S57" i="4"/>
  <c r="R57" i="8"/>
  <c r="R57" i="7"/>
  <c r="S55" i="3"/>
  <c r="R55" i="3"/>
  <c r="Q55" i="3"/>
  <c r="O55" i="3"/>
  <c r="N55" i="3"/>
  <c r="M55" i="3"/>
  <c r="L55" i="3"/>
  <c r="J55" i="3"/>
  <c r="I55" i="3"/>
  <c r="H55" i="3"/>
  <c r="G55" i="3"/>
  <c r="E55" i="3"/>
  <c r="D55" i="3"/>
  <c r="C55" i="3"/>
  <c r="B55" i="3"/>
  <c r="A55" i="3"/>
  <c r="Q56" i="9"/>
  <c r="Q56" i="1"/>
  <c r="N56" i="9"/>
  <c r="M56" i="9"/>
  <c r="L56" i="9"/>
  <c r="J56" i="9"/>
  <c r="E56" i="9"/>
  <c r="A56" i="9"/>
  <c r="N56" i="1"/>
  <c r="M56" i="1"/>
  <c r="L56" i="1"/>
  <c r="J56" i="1"/>
  <c r="E56" i="1"/>
  <c r="A56" i="1"/>
  <c r="N56" i="8"/>
  <c r="M56" i="8"/>
  <c r="L56" i="8"/>
  <c r="J56" i="8"/>
  <c r="E56" i="8"/>
  <c r="A56" i="8"/>
  <c r="N56" i="7"/>
  <c r="M56" i="7"/>
  <c r="L56" i="7"/>
  <c r="J56" i="7"/>
  <c r="E56" i="7"/>
  <c r="A56" i="7"/>
  <c r="N56" i="4"/>
  <c r="M56" i="4"/>
  <c r="L56" i="4"/>
  <c r="J56" i="4"/>
  <c r="E56" i="4"/>
  <c r="A56" i="4"/>
  <c r="R57" i="1" l="1"/>
  <c r="O56" i="9"/>
  <c r="S56" i="9" s="1"/>
  <c r="O56" i="1"/>
  <c r="R56" i="1" s="1"/>
  <c r="O56" i="8"/>
  <c r="Q56" i="8" s="1"/>
  <c r="S56" i="8" s="1"/>
  <c r="O56" i="7"/>
  <c r="O56" i="4"/>
  <c r="Q56" i="4" s="1"/>
  <c r="I54" i="3"/>
  <c r="H54" i="3"/>
  <c r="G54" i="3"/>
  <c r="D54" i="3"/>
  <c r="C54" i="3"/>
  <c r="B54" i="3"/>
  <c r="A54" i="3"/>
  <c r="Q55" i="7"/>
  <c r="N55" i="9"/>
  <c r="M55" i="9"/>
  <c r="L55" i="9"/>
  <c r="J55" i="9"/>
  <c r="E55" i="9"/>
  <c r="A55" i="9"/>
  <c r="N55" i="1"/>
  <c r="M55" i="1"/>
  <c r="L55" i="1"/>
  <c r="J55" i="1"/>
  <c r="E55" i="1"/>
  <c r="A55" i="1"/>
  <c r="N55" i="8"/>
  <c r="M55" i="8"/>
  <c r="M54" i="3" s="1"/>
  <c r="L55" i="8"/>
  <c r="L54" i="3" s="1"/>
  <c r="J55" i="8"/>
  <c r="J54" i="3" s="1"/>
  <c r="E55" i="8"/>
  <c r="E54" i="3" s="1"/>
  <c r="A55" i="8"/>
  <c r="N55" i="7"/>
  <c r="M55" i="7"/>
  <c r="L55" i="7"/>
  <c r="J55" i="7"/>
  <c r="E55" i="7"/>
  <c r="A55" i="7"/>
  <c r="N55" i="4"/>
  <c r="M55" i="4"/>
  <c r="L55" i="4"/>
  <c r="J55" i="4"/>
  <c r="E55" i="4"/>
  <c r="A55" i="4"/>
  <c r="Q56" i="7" l="1"/>
  <c r="R56" i="7" s="1"/>
  <c r="R56" i="9"/>
  <c r="S56" i="1"/>
  <c r="R56" i="8"/>
  <c r="N54" i="3"/>
  <c r="O55" i="9"/>
  <c r="O55" i="1"/>
  <c r="Q55" i="1" s="1"/>
  <c r="S55" i="1" s="1"/>
  <c r="O55" i="8"/>
  <c r="O55" i="7"/>
  <c r="S55" i="7" s="1"/>
  <c r="O55" i="4"/>
  <c r="Q55" i="4" s="1"/>
  <c r="S55" i="4" s="1"/>
  <c r="S53" i="3"/>
  <c r="R53" i="3"/>
  <c r="Q53" i="3"/>
  <c r="O53" i="3"/>
  <c r="N53" i="3"/>
  <c r="M53" i="3"/>
  <c r="L53" i="3"/>
  <c r="J53" i="3"/>
  <c r="I53" i="3"/>
  <c r="H53" i="3"/>
  <c r="G53" i="3"/>
  <c r="E53" i="3"/>
  <c r="D53" i="3"/>
  <c r="C53" i="3"/>
  <c r="B53" i="3"/>
  <c r="A53" i="3"/>
  <c r="Q54" i="9"/>
  <c r="N54" i="9"/>
  <c r="M54" i="9"/>
  <c r="L54" i="9"/>
  <c r="J54" i="9"/>
  <c r="E54" i="9"/>
  <c r="A54" i="9"/>
  <c r="N54" i="1"/>
  <c r="M54" i="1"/>
  <c r="L54" i="1"/>
  <c r="J54" i="1"/>
  <c r="E54" i="1"/>
  <c r="A54" i="1"/>
  <c r="N54" i="8"/>
  <c r="M54" i="8"/>
  <c r="L54" i="8"/>
  <c r="J54" i="8"/>
  <c r="E54" i="8"/>
  <c r="A54" i="8"/>
  <c r="N54" i="7"/>
  <c r="M54" i="7"/>
  <c r="L54" i="7"/>
  <c r="J54" i="7"/>
  <c r="E54" i="7"/>
  <c r="A54" i="7"/>
  <c r="N54" i="4"/>
  <c r="M54" i="4"/>
  <c r="L54" i="4"/>
  <c r="J54" i="4"/>
  <c r="E54" i="4"/>
  <c r="A54" i="4"/>
  <c r="S56" i="7" l="1"/>
  <c r="Q55" i="9"/>
  <c r="R55" i="9" s="1"/>
  <c r="Q55" i="8"/>
  <c r="R55" i="8" s="1"/>
  <c r="O54" i="3"/>
  <c r="R55" i="1"/>
  <c r="R55" i="7"/>
  <c r="R55" i="4"/>
  <c r="O54" i="9"/>
  <c r="R54" i="9" s="1"/>
  <c r="O54" i="1"/>
  <c r="O54" i="8"/>
  <c r="Q54" i="8" s="1"/>
  <c r="S54" i="8" s="1"/>
  <c r="O54" i="7"/>
  <c r="Q54" i="7" s="1"/>
  <c r="S54" i="7" s="1"/>
  <c r="O54" i="4"/>
  <c r="Q54" i="4" s="1"/>
  <c r="Q64" i="4" s="1"/>
  <c r="O64" i="4"/>
  <c r="N64" i="4"/>
  <c r="M64" i="4"/>
  <c r="L64" i="4"/>
  <c r="J64" i="4"/>
  <c r="I64" i="4"/>
  <c r="H64" i="4"/>
  <c r="G64" i="4"/>
  <c r="E64" i="4"/>
  <c r="D64" i="4"/>
  <c r="C64" i="4"/>
  <c r="B64" i="4"/>
  <c r="S55" i="9" l="1"/>
  <c r="R54" i="3"/>
  <c r="S55" i="8"/>
  <c r="Q54" i="3"/>
  <c r="Q54" i="1"/>
  <c r="S54" i="1" s="1"/>
  <c r="S54" i="9"/>
  <c r="R54" i="8"/>
  <c r="R54" i="7"/>
  <c r="S54" i="4"/>
  <c r="S64" i="4" s="1"/>
  <c r="R54" i="4"/>
  <c r="R64" i="4" s="1"/>
  <c r="S52" i="3"/>
  <c r="R52" i="3"/>
  <c r="Q52" i="3"/>
  <c r="O52" i="3"/>
  <c r="N52" i="3"/>
  <c r="M52" i="3"/>
  <c r="L52" i="3"/>
  <c r="J52" i="3"/>
  <c r="I52" i="3"/>
  <c r="H52" i="3"/>
  <c r="G52" i="3"/>
  <c r="E52" i="3"/>
  <c r="D52" i="3"/>
  <c r="C52" i="3"/>
  <c r="B52" i="3"/>
  <c r="A52" i="3"/>
  <c r="Q53" i="1"/>
  <c r="N53" i="9"/>
  <c r="M53" i="9"/>
  <c r="L53" i="9"/>
  <c r="J53" i="9"/>
  <c r="E53" i="9"/>
  <c r="A53" i="9"/>
  <c r="N53" i="1"/>
  <c r="M53" i="1"/>
  <c r="L53" i="1"/>
  <c r="J53" i="1"/>
  <c r="E53" i="1"/>
  <c r="A53" i="1"/>
  <c r="N53" i="8"/>
  <c r="M53" i="8"/>
  <c r="L53" i="8"/>
  <c r="J53" i="8"/>
  <c r="E53" i="8"/>
  <c r="A53" i="8"/>
  <c r="N53" i="7"/>
  <c r="M53" i="7"/>
  <c r="L53" i="7"/>
  <c r="J53" i="7"/>
  <c r="E53" i="7"/>
  <c r="A53" i="7"/>
  <c r="N53" i="4"/>
  <c r="M53" i="4"/>
  <c r="L53" i="4"/>
  <c r="J53" i="4"/>
  <c r="E53" i="4"/>
  <c r="A53" i="4"/>
  <c r="S54" i="3" l="1"/>
  <c r="R54" i="1"/>
  <c r="O53" i="8"/>
  <c r="Q53" i="8" s="1"/>
  <c r="S53" i="8" s="1"/>
  <c r="O53" i="9"/>
  <c r="O53" i="1"/>
  <c r="R53" i="1" s="1"/>
  <c r="O53" i="7"/>
  <c r="Q53" i="7" s="1"/>
  <c r="S53" i="7" s="1"/>
  <c r="O53" i="4"/>
  <c r="Q53" i="4" s="1"/>
  <c r="R53" i="4" s="1"/>
  <c r="S51" i="3"/>
  <c r="R51" i="3"/>
  <c r="Q51" i="3"/>
  <c r="O51" i="3"/>
  <c r="N51" i="3"/>
  <c r="M51" i="3"/>
  <c r="L51" i="3"/>
  <c r="J51" i="3"/>
  <c r="I51" i="3"/>
  <c r="H51" i="3"/>
  <c r="G51" i="3"/>
  <c r="E51" i="3"/>
  <c r="D51" i="3"/>
  <c r="C51" i="3"/>
  <c r="B51" i="3"/>
  <c r="A51" i="3"/>
  <c r="Q52" i="9"/>
  <c r="S52" i="8"/>
  <c r="N52" i="9"/>
  <c r="M52" i="9"/>
  <c r="L52" i="9"/>
  <c r="J52" i="9"/>
  <c r="E52" i="9"/>
  <c r="A52" i="9"/>
  <c r="N52" i="1"/>
  <c r="M52" i="1"/>
  <c r="L52" i="1"/>
  <c r="J52" i="1"/>
  <c r="E52" i="1"/>
  <c r="A52" i="1"/>
  <c r="N52" i="8"/>
  <c r="M52" i="8"/>
  <c r="L52" i="8"/>
  <c r="J52" i="8"/>
  <c r="E52" i="8"/>
  <c r="A52" i="8"/>
  <c r="N52" i="7"/>
  <c r="M52" i="7"/>
  <c r="L52" i="7"/>
  <c r="J52" i="7"/>
  <c r="E52" i="7"/>
  <c r="A52" i="7"/>
  <c r="N52" i="4"/>
  <c r="M52" i="4"/>
  <c r="L52" i="4"/>
  <c r="J52" i="4"/>
  <c r="E52" i="4"/>
  <c r="A52" i="4"/>
  <c r="Q53" i="9" l="1"/>
  <c r="R53" i="9" s="1"/>
  <c r="R53" i="8"/>
  <c r="S53" i="1"/>
  <c r="R53" i="7"/>
  <c r="S53" i="4"/>
  <c r="O52" i="9"/>
  <c r="R52" i="9" s="1"/>
  <c r="O52" i="1"/>
  <c r="Q52" i="1" s="1"/>
  <c r="S52" i="1" s="1"/>
  <c r="O52" i="8"/>
  <c r="Q52" i="8" s="1"/>
  <c r="O52" i="7"/>
  <c r="Q52" i="7" s="1"/>
  <c r="R52" i="7" s="1"/>
  <c r="O52" i="4"/>
  <c r="Q52" i="4" s="1"/>
  <c r="S52" i="4" s="1"/>
  <c r="S51" i="8"/>
  <c r="S53" i="9" l="1"/>
  <c r="S52" i="9"/>
  <c r="R52" i="1"/>
  <c r="R52" i="8"/>
  <c r="S52" i="7"/>
  <c r="R52" i="4"/>
  <c r="S50" i="3"/>
  <c r="R50" i="3"/>
  <c r="Q50" i="3"/>
  <c r="O50" i="3"/>
  <c r="N50" i="3"/>
  <c r="M50" i="3"/>
  <c r="L50" i="3"/>
  <c r="J50" i="3"/>
  <c r="I50" i="3"/>
  <c r="H50" i="3"/>
  <c r="G50" i="3"/>
  <c r="E50" i="3"/>
  <c r="D50" i="3"/>
  <c r="C50" i="3"/>
  <c r="B50" i="3"/>
  <c r="A50" i="3"/>
  <c r="N51" i="9"/>
  <c r="M51" i="9"/>
  <c r="L51" i="9"/>
  <c r="J51" i="9"/>
  <c r="E51" i="9"/>
  <c r="A51" i="9"/>
  <c r="N51" i="1"/>
  <c r="M51" i="1"/>
  <c r="L51" i="1"/>
  <c r="J51" i="1"/>
  <c r="E51" i="1"/>
  <c r="A51" i="1"/>
  <c r="N51" i="8"/>
  <c r="M51" i="8"/>
  <c r="L51" i="8"/>
  <c r="J51" i="8"/>
  <c r="E51" i="8"/>
  <c r="A51" i="8"/>
  <c r="N51" i="7"/>
  <c r="M51" i="7"/>
  <c r="L51" i="7"/>
  <c r="J51" i="7"/>
  <c r="E51" i="7"/>
  <c r="A51" i="7"/>
  <c r="N51" i="4"/>
  <c r="M51" i="4"/>
  <c r="L51" i="4"/>
  <c r="J51" i="4"/>
  <c r="E51" i="4"/>
  <c r="A51" i="4"/>
  <c r="O51" i="9" l="1"/>
  <c r="Q51" i="9" s="1"/>
  <c r="R51" i="9" s="1"/>
  <c r="O51" i="1"/>
  <c r="O51" i="8"/>
  <c r="Q51" i="8" s="1"/>
  <c r="O51" i="7"/>
  <c r="Q51" i="7" s="1"/>
  <c r="S51" i="7" s="1"/>
  <c r="O51" i="4"/>
  <c r="Q51" i="4" s="1"/>
  <c r="R51" i="4" s="1"/>
  <c r="S50" i="8"/>
  <c r="Q51" i="1" l="1"/>
  <c r="R51" i="1" s="1"/>
  <c r="S51" i="9"/>
  <c r="R51" i="8"/>
  <c r="R51" i="7"/>
  <c r="S51" i="4"/>
  <c r="M49" i="3"/>
  <c r="L49" i="3"/>
  <c r="J49" i="3"/>
  <c r="I49" i="3"/>
  <c r="H49" i="3"/>
  <c r="G49" i="3"/>
  <c r="E49" i="3"/>
  <c r="D49" i="3"/>
  <c r="C49" i="3"/>
  <c r="B49" i="3"/>
  <c r="A49" i="3"/>
  <c r="Q50" i="1"/>
  <c r="N50" i="9"/>
  <c r="M50" i="9"/>
  <c r="L50" i="9"/>
  <c r="J50" i="9"/>
  <c r="E50" i="9"/>
  <c r="A50" i="9"/>
  <c r="N50" i="1"/>
  <c r="M50" i="1"/>
  <c r="L50" i="1"/>
  <c r="J50" i="1"/>
  <c r="E50" i="1"/>
  <c r="A50" i="1"/>
  <c r="N50" i="8"/>
  <c r="M50" i="8"/>
  <c r="L50" i="8"/>
  <c r="J50" i="8"/>
  <c r="E50" i="8"/>
  <c r="A50" i="8"/>
  <c r="N50" i="7"/>
  <c r="M50" i="7"/>
  <c r="L50" i="7"/>
  <c r="J50" i="7"/>
  <c r="E50" i="7"/>
  <c r="A50" i="7"/>
  <c r="N50" i="4"/>
  <c r="N49" i="3" s="1"/>
  <c r="M50" i="4"/>
  <c r="L50" i="4"/>
  <c r="J50" i="4"/>
  <c r="E50" i="4"/>
  <c r="A50" i="4"/>
  <c r="S51" i="1" l="1"/>
  <c r="O50" i="9"/>
  <c r="Q50" i="9" s="1"/>
  <c r="R50" i="9" s="1"/>
  <c r="O50" i="1"/>
  <c r="O50" i="8"/>
  <c r="Q50" i="8" s="1"/>
  <c r="O50" i="7"/>
  <c r="Q50" i="7" s="1"/>
  <c r="S50" i="7" s="1"/>
  <c r="O50" i="4"/>
  <c r="S48" i="3"/>
  <c r="R48" i="3"/>
  <c r="Q48" i="3"/>
  <c r="O48" i="3"/>
  <c r="N48" i="3"/>
  <c r="M48" i="3"/>
  <c r="L48" i="3"/>
  <c r="J48" i="3"/>
  <c r="I48" i="3"/>
  <c r="H48" i="3"/>
  <c r="G48" i="3"/>
  <c r="E48" i="3"/>
  <c r="D48" i="3"/>
  <c r="C48" i="3"/>
  <c r="B48" i="3"/>
  <c r="A48" i="3"/>
  <c r="Q49" i="1"/>
  <c r="N49" i="9"/>
  <c r="M49" i="9"/>
  <c r="L49" i="9"/>
  <c r="J49" i="9"/>
  <c r="E49" i="9"/>
  <c r="A49" i="9"/>
  <c r="N49" i="1"/>
  <c r="M49" i="1"/>
  <c r="L49" i="1"/>
  <c r="J49" i="1"/>
  <c r="E49" i="1"/>
  <c r="A49" i="1"/>
  <c r="N49" i="8"/>
  <c r="M49" i="8"/>
  <c r="L49" i="8"/>
  <c r="J49" i="8"/>
  <c r="E49" i="8"/>
  <c r="A49" i="8"/>
  <c r="N49" i="7"/>
  <c r="M49" i="7"/>
  <c r="L49" i="7"/>
  <c r="J49" i="7"/>
  <c r="E49" i="7"/>
  <c r="A49" i="7"/>
  <c r="N49" i="4"/>
  <c r="M49" i="4"/>
  <c r="L49" i="4"/>
  <c r="J49" i="4"/>
  <c r="E49" i="4"/>
  <c r="A49" i="4"/>
  <c r="Q50" i="4" l="1"/>
  <c r="R50" i="4" s="1"/>
  <c r="R49" i="3" s="1"/>
  <c r="O49" i="3"/>
  <c r="R50" i="1"/>
  <c r="S50" i="9"/>
  <c r="R50" i="8"/>
  <c r="R50" i="7"/>
  <c r="O49" i="9"/>
  <c r="O49" i="1"/>
  <c r="R49" i="1" s="1"/>
  <c r="O49" i="8"/>
  <c r="Q49" i="8" s="1"/>
  <c r="S49" i="8" s="1"/>
  <c r="O49" i="7"/>
  <c r="Q49" i="7" s="1"/>
  <c r="R49" i="7" s="1"/>
  <c r="O49" i="4"/>
  <c r="Q49" i="4" s="1"/>
  <c r="S49" i="4" s="1"/>
  <c r="Q45" i="1"/>
  <c r="S50" i="4" l="1"/>
  <c r="S49" i="3" s="1"/>
  <c r="Q49" i="3"/>
  <c r="S50" i="1"/>
  <c r="Q49" i="9"/>
  <c r="R49" i="9" s="1"/>
  <c r="S49" i="1"/>
  <c r="R49" i="8"/>
  <c r="S49" i="7"/>
  <c r="R49" i="4"/>
  <c r="S47" i="3"/>
  <c r="R47" i="3"/>
  <c r="Q47" i="3"/>
  <c r="O47" i="3"/>
  <c r="N47" i="3"/>
  <c r="M47" i="3"/>
  <c r="L47" i="3"/>
  <c r="J47" i="3"/>
  <c r="I47" i="3"/>
  <c r="H47" i="3"/>
  <c r="G47" i="3"/>
  <c r="E47" i="3"/>
  <c r="D47" i="3"/>
  <c r="C47" i="3"/>
  <c r="B47" i="3"/>
  <c r="A47" i="3"/>
  <c r="Q48" i="9"/>
  <c r="N48" i="9"/>
  <c r="M48" i="9"/>
  <c r="L48" i="9"/>
  <c r="J48" i="9"/>
  <c r="E48" i="9"/>
  <c r="A48" i="9"/>
  <c r="N48" i="1"/>
  <c r="M48" i="1"/>
  <c r="L48" i="1"/>
  <c r="J48" i="1"/>
  <c r="E48" i="1"/>
  <c r="A48" i="1"/>
  <c r="N48" i="8"/>
  <c r="M48" i="8"/>
  <c r="L48" i="8"/>
  <c r="J48" i="8"/>
  <c r="E48" i="8"/>
  <c r="A48" i="8"/>
  <c r="N48" i="7"/>
  <c r="M48" i="7"/>
  <c r="L48" i="7"/>
  <c r="J48" i="7"/>
  <c r="E48" i="7"/>
  <c r="A48" i="7"/>
  <c r="N48" i="4"/>
  <c r="M48" i="4"/>
  <c r="L48" i="4"/>
  <c r="J48" i="4"/>
  <c r="E48" i="4"/>
  <c r="A48" i="4"/>
  <c r="S49" i="9" l="1"/>
  <c r="O48" i="9"/>
  <c r="S48" i="9" s="1"/>
  <c r="O48" i="1"/>
  <c r="Q48" i="1" s="1"/>
  <c r="S48" i="1" s="1"/>
  <c r="O48" i="8"/>
  <c r="Q48" i="8" s="1"/>
  <c r="R48" i="8" s="1"/>
  <c r="O48" i="7"/>
  <c r="O48" i="4"/>
  <c r="Q48" i="4" s="1"/>
  <c r="S48" i="4" s="1"/>
  <c r="Q47" i="7"/>
  <c r="Q48" i="7" l="1"/>
  <c r="R48" i="7" s="1"/>
  <c r="R48" i="9"/>
  <c r="R48" i="1"/>
  <c r="S48" i="8"/>
  <c r="R48" i="4"/>
  <c r="I46" i="3"/>
  <c r="H46" i="3"/>
  <c r="G46" i="3"/>
  <c r="D46" i="3"/>
  <c r="C46" i="3"/>
  <c r="B46" i="3"/>
  <c r="A46" i="3"/>
  <c r="N47" i="9"/>
  <c r="M47" i="9"/>
  <c r="L47" i="9"/>
  <c r="J47" i="9"/>
  <c r="E47" i="9"/>
  <c r="A47" i="9"/>
  <c r="N47" i="1"/>
  <c r="M47" i="1"/>
  <c r="L47" i="1"/>
  <c r="J47" i="1"/>
  <c r="E47" i="1"/>
  <c r="A47" i="1"/>
  <c r="N47" i="8"/>
  <c r="M47" i="8"/>
  <c r="L47" i="8"/>
  <c r="J47" i="8"/>
  <c r="E47" i="8"/>
  <c r="A47" i="8"/>
  <c r="N47" i="7"/>
  <c r="M47" i="7"/>
  <c r="L47" i="7"/>
  <c r="J47" i="7"/>
  <c r="E47" i="7"/>
  <c r="O47" i="7" s="1"/>
  <c r="A47" i="7"/>
  <c r="N47" i="4"/>
  <c r="M47" i="4"/>
  <c r="L47" i="4"/>
  <c r="J47" i="4"/>
  <c r="E47" i="4"/>
  <c r="E46" i="3" s="1"/>
  <c r="A47" i="4"/>
  <c r="S48" i="7" l="1"/>
  <c r="J46" i="3"/>
  <c r="L46" i="3"/>
  <c r="M46" i="3"/>
  <c r="N46" i="3"/>
  <c r="O47" i="9"/>
  <c r="O47" i="1"/>
  <c r="O47" i="8"/>
  <c r="Q47" i="8" s="1"/>
  <c r="R47" i="8" s="1"/>
  <c r="R47" i="7"/>
  <c r="S47" i="7"/>
  <c r="O47" i="4"/>
  <c r="S45" i="3"/>
  <c r="R45" i="3"/>
  <c r="Q45" i="3"/>
  <c r="O45" i="3"/>
  <c r="N45" i="3"/>
  <c r="M45" i="3"/>
  <c r="L45" i="3"/>
  <c r="J45" i="3"/>
  <c r="I45" i="3"/>
  <c r="H45" i="3"/>
  <c r="G45" i="3"/>
  <c r="E45" i="3"/>
  <c r="D45" i="3"/>
  <c r="C45" i="3"/>
  <c r="B45" i="3"/>
  <c r="A45" i="3"/>
  <c r="Q46" i="9"/>
  <c r="Q46" i="1"/>
  <c r="N46" i="9"/>
  <c r="M46" i="9"/>
  <c r="L46" i="9"/>
  <c r="J46" i="9"/>
  <c r="E46" i="9"/>
  <c r="A46" i="9"/>
  <c r="N46" i="1"/>
  <c r="M46" i="1"/>
  <c r="L46" i="1"/>
  <c r="J46" i="1"/>
  <c r="E46" i="1"/>
  <c r="A46" i="1"/>
  <c r="N46" i="8"/>
  <c r="M46" i="8"/>
  <c r="L46" i="8"/>
  <c r="J46" i="8"/>
  <c r="E46" i="8"/>
  <c r="A46" i="8"/>
  <c r="N46" i="7"/>
  <c r="M46" i="7"/>
  <c r="L46" i="7"/>
  <c r="J46" i="7"/>
  <c r="E46" i="7"/>
  <c r="A46" i="7"/>
  <c r="N46" i="4"/>
  <c r="M46" i="4"/>
  <c r="L46" i="4"/>
  <c r="J46" i="4"/>
  <c r="E46" i="4"/>
  <c r="A46" i="4"/>
  <c r="Q47" i="9" l="1"/>
  <c r="R47" i="9" s="1"/>
  <c r="Q47" i="1"/>
  <c r="S47" i="1" s="1"/>
  <c r="Q47" i="4"/>
  <c r="R47" i="4" s="1"/>
  <c r="O46" i="3"/>
  <c r="S47" i="8"/>
  <c r="O46" i="9"/>
  <c r="R46" i="9" s="1"/>
  <c r="O46" i="1"/>
  <c r="S46" i="1" s="1"/>
  <c r="O46" i="8"/>
  <c r="Q46" i="8" s="1"/>
  <c r="S46" i="8" s="1"/>
  <c r="O46" i="7"/>
  <c r="Q46" i="7" s="1"/>
  <c r="S46" i="7" s="1"/>
  <c r="O46" i="4"/>
  <c r="Q46" i="4" s="1"/>
  <c r="S46" i="4" s="1"/>
  <c r="Q44" i="3"/>
  <c r="O44" i="3"/>
  <c r="N44" i="3"/>
  <c r="M44" i="3"/>
  <c r="L44" i="3"/>
  <c r="J44" i="3"/>
  <c r="I44" i="3"/>
  <c r="H44" i="3"/>
  <c r="G44" i="3"/>
  <c r="E44" i="3"/>
  <c r="D44" i="3"/>
  <c r="C44" i="3"/>
  <c r="B44" i="3"/>
  <c r="A44" i="3"/>
  <c r="N45" i="9"/>
  <c r="M45" i="9"/>
  <c r="L45" i="9"/>
  <c r="J45" i="9"/>
  <c r="E45" i="9"/>
  <c r="A45" i="9"/>
  <c r="N45" i="1"/>
  <c r="M45" i="1"/>
  <c r="L45" i="1"/>
  <c r="J45" i="1"/>
  <c r="E45" i="1"/>
  <c r="A45" i="1"/>
  <c r="N45" i="8"/>
  <c r="M45" i="8"/>
  <c r="L45" i="8"/>
  <c r="J45" i="8"/>
  <c r="E45" i="8"/>
  <c r="A45" i="8"/>
  <c r="N45" i="7"/>
  <c r="M45" i="7"/>
  <c r="L45" i="7"/>
  <c r="J45" i="7"/>
  <c r="E45" i="7"/>
  <c r="A45" i="7"/>
  <c r="N45" i="4"/>
  <c r="M45" i="4"/>
  <c r="L45" i="4"/>
  <c r="J45" i="4"/>
  <c r="E45" i="4"/>
  <c r="A45" i="4"/>
  <c r="S47" i="9" l="1"/>
  <c r="R47" i="1"/>
  <c r="R46" i="3" s="1"/>
  <c r="S47" i="4"/>
  <c r="S46" i="3" s="1"/>
  <c r="Q46" i="3"/>
  <c r="S46" i="9"/>
  <c r="R46" i="1"/>
  <c r="R46" i="8"/>
  <c r="R46" i="7"/>
  <c r="R46" i="4"/>
  <c r="O45" i="9"/>
  <c r="O45" i="1"/>
  <c r="O45" i="8"/>
  <c r="Q45" i="8" s="1"/>
  <c r="S45" i="8" s="1"/>
  <c r="O45" i="7"/>
  <c r="Q45" i="7" s="1"/>
  <c r="S45" i="7" s="1"/>
  <c r="O45" i="4"/>
  <c r="Q45" i="4" s="1"/>
  <c r="R45" i="4" s="1"/>
  <c r="R44" i="1"/>
  <c r="S44" i="1"/>
  <c r="Q45" i="9" l="1"/>
  <c r="R45" i="9" s="1"/>
  <c r="S45" i="1"/>
  <c r="S44" i="3" s="1"/>
  <c r="R45" i="1"/>
  <c r="R44" i="3" s="1"/>
  <c r="R45" i="8"/>
  <c r="R45" i="7"/>
  <c r="S45" i="4"/>
  <c r="S43" i="3"/>
  <c r="R43" i="3"/>
  <c r="Q43" i="3"/>
  <c r="O43" i="3"/>
  <c r="N43" i="3"/>
  <c r="M43" i="3"/>
  <c r="L43" i="3"/>
  <c r="J43" i="3"/>
  <c r="I43" i="3"/>
  <c r="H43" i="3"/>
  <c r="G43" i="3"/>
  <c r="E43" i="3"/>
  <c r="D43" i="3"/>
  <c r="C43" i="3"/>
  <c r="B43" i="3"/>
  <c r="A43" i="3"/>
  <c r="Q44" i="9"/>
  <c r="N44" i="9"/>
  <c r="M44" i="9"/>
  <c r="L44" i="9"/>
  <c r="J44" i="9"/>
  <c r="E44" i="9"/>
  <c r="A44" i="9"/>
  <c r="N44" i="1"/>
  <c r="M44" i="1"/>
  <c r="L44" i="1"/>
  <c r="J44" i="1"/>
  <c r="E44" i="1"/>
  <c r="A44" i="1"/>
  <c r="N44" i="8"/>
  <c r="M44" i="8"/>
  <c r="L44" i="8"/>
  <c r="J44" i="8"/>
  <c r="E44" i="8"/>
  <c r="A44" i="8"/>
  <c r="N44" i="7"/>
  <c r="M44" i="7"/>
  <c r="L44" i="7"/>
  <c r="J44" i="7"/>
  <c r="E44" i="7"/>
  <c r="A44" i="7"/>
  <c r="N44" i="4"/>
  <c r="M44" i="4"/>
  <c r="L44" i="4"/>
  <c r="J44" i="4"/>
  <c r="E44" i="4"/>
  <c r="A44" i="4"/>
  <c r="S45" i="9" l="1"/>
  <c r="O44" i="9"/>
  <c r="S44" i="9" s="1"/>
  <c r="O44" i="1"/>
  <c r="Q44" i="1" s="1"/>
  <c r="O44" i="8"/>
  <c r="Q44" i="8" s="1"/>
  <c r="S44" i="8" s="1"/>
  <c r="O44" i="7"/>
  <c r="Q44" i="7" s="1"/>
  <c r="R44" i="7" s="1"/>
  <c r="O44" i="4"/>
  <c r="Q44" i="4" s="1"/>
  <c r="S44" i="4" s="1"/>
  <c r="I42" i="3"/>
  <c r="H42" i="3"/>
  <c r="G42" i="3"/>
  <c r="D42" i="3"/>
  <c r="C42" i="3"/>
  <c r="B42" i="3"/>
  <c r="A42" i="3"/>
  <c r="N43" i="9"/>
  <c r="M43" i="9"/>
  <c r="L43" i="9"/>
  <c r="J43" i="9"/>
  <c r="E43" i="9"/>
  <c r="A43" i="9"/>
  <c r="N43" i="1"/>
  <c r="M43" i="1"/>
  <c r="L43" i="1"/>
  <c r="J43" i="1"/>
  <c r="E43" i="1"/>
  <c r="A43" i="1"/>
  <c r="N43" i="8"/>
  <c r="M43" i="8"/>
  <c r="L43" i="8"/>
  <c r="J43" i="8"/>
  <c r="E43" i="8"/>
  <c r="A43" i="8"/>
  <c r="N43" i="7"/>
  <c r="N42" i="3" s="1"/>
  <c r="M43" i="7"/>
  <c r="M42" i="3" s="1"/>
  <c r="L43" i="7"/>
  <c r="L42" i="3" s="1"/>
  <c r="J43" i="7"/>
  <c r="J42" i="3" s="1"/>
  <c r="E43" i="7"/>
  <c r="E42" i="3" s="1"/>
  <c r="N43" i="4"/>
  <c r="M43" i="4"/>
  <c r="L43" i="4"/>
  <c r="J43" i="4"/>
  <c r="E43" i="4"/>
  <c r="A43" i="4"/>
  <c r="R44" i="9" l="1"/>
  <c r="R44" i="8"/>
  <c r="S44" i="7"/>
  <c r="R44" i="4"/>
  <c r="O43" i="9"/>
  <c r="O43" i="1"/>
  <c r="Q43" i="1" s="1"/>
  <c r="O43" i="8"/>
  <c r="Q43" i="8" s="1"/>
  <c r="R43" i="8" s="1"/>
  <c r="O43" i="7"/>
  <c r="O43" i="4"/>
  <c r="Q43" i="4" s="1"/>
  <c r="S43" i="4" s="1"/>
  <c r="S42" i="1"/>
  <c r="Q43" i="7" l="1"/>
  <c r="O42" i="3"/>
  <c r="Q43" i="9"/>
  <c r="S43" i="9" s="1"/>
  <c r="R43" i="1"/>
  <c r="S43" i="1"/>
  <c r="S43" i="8"/>
  <c r="R43" i="7"/>
  <c r="R42" i="3" s="1"/>
  <c r="R43" i="4"/>
  <c r="Q42" i="9"/>
  <c r="I41" i="3"/>
  <c r="H41" i="3"/>
  <c r="G41" i="3"/>
  <c r="D41" i="3"/>
  <c r="C41" i="3"/>
  <c r="B41" i="3"/>
  <c r="A41" i="3"/>
  <c r="N42" i="9"/>
  <c r="M42" i="9"/>
  <c r="L42" i="9"/>
  <c r="J42" i="9"/>
  <c r="E42" i="9"/>
  <c r="A42" i="9"/>
  <c r="N42" i="1"/>
  <c r="M42" i="1"/>
  <c r="L42" i="1"/>
  <c r="J42" i="1"/>
  <c r="E42" i="1"/>
  <c r="A42" i="1"/>
  <c r="N42" i="8"/>
  <c r="M42" i="8"/>
  <c r="L42" i="8"/>
  <c r="J42" i="8"/>
  <c r="E42" i="8"/>
  <c r="A42" i="8"/>
  <c r="N42" i="7"/>
  <c r="M42" i="7"/>
  <c r="L42" i="7"/>
  <c r="J42" i="7"/>
  <c r="E42" i="7"/>
  <c r="S43" i="7" l="1"/>
  <c r="S42" i="3" s="1"/>
  <c r="Q42" i="3"/>
  <c r="R43" i="9"/>
  <c r="O42" i="9"/>
  <c r="O42" i="1"/>
  <c r="Q42" i="1" s="1"/>
  <c r="O42" i="8"/>
  <c r="Q42" i="8" s="1"/>
  <c r="R42" i="8" s="1"/>
  <c r="O42" i="7"/>
  <c r="Q42" i="7" s="1"/>
  <c r="R42" i="7" s="1"/>
  <c r="R29" i="1"/>
  <c r="N42" i="4"/>
  <c r="N41" i="3" s="1"/>
  <c r="M42" i="4"/>
  <c r="M41" i="3" s="1"/>
  <c r="L42" i="4"/>
  <c r="L41" i="3" s="1"/>
  <c r="J42" i="4"/>
  <c r="J41" i="3" s="1"/>
  <c r="E42" i="4"/>
  <c r="E41" i="3" s="1"/>
  <c r="A42" i="4"/>
  <c r="R42" i="9" l="1"/>
  <c r="R42" i="1"/>
  <c r="S42" i="8"/>
  <c r="S42" i="7"/>
  <c r="O42" i="4"/>
  <c r="A40" i="3"/>
  <c r="B40" i="3"/>
  <c r="C40" i="3"/>
  <c r="D40" i="3"/>
  <c r="G40" i="3"/>
  <c r="H40" i="3"/>
  <c r="I40" i="3"/>
  <c r="Q41" i="9"/>
  <c r="N41" i="9"/>
  <c r="M41" i="9"/>
  <c r="L41" i="9"/>
  <c r="J41" i="9"/>
  <c r="E41" i="9"/>
  <c r="A41" i="9"/>
  <c r="N41" i="1"/>
  <c r="M41" i="1"/>
  <c r="L41" i="1"/>
  <c r="J41" i="1"/>
  <c r="E41" i="1"/>
  <c r="A41" i="1"/>
  <c r="N41" i="8"/>
  <c r="M41" i="8"/>
  <c r="L41" i="8"/>
  <c r="J41" i="8"/>
  <c r="E41" i="8"/>
  <c r="A41" i="8"/>
  <c r="N41" i="7"/>
  <c r="N40" i="3" s="1"/>
  <c r="M41" i="7"/>
  <c r="M40" i="3" s="1"/>
  <c r="L41" i="7"/>
  <c r="L40" i="3" s="1"/>
  <c r="J41" i="7"/>
  <c r="J40" i="3" s="1"/>
  <c r="E41" i="7"/>
  <c r="E40" i="3" s="1"/>
  <c r="N41" i="4"/>
  <c r="M41" i="4"/>
  <c r="L41" i="4"/>
  <c r="J41" i="4"/>
  <c r="E41" i="4"/>
  <c r="A41" i="4"/>
  <c r="S42" i="9" l="1"/>
  <c r="Q42" i="4"/>
  <c r="O41" i="3"/>
  <c r="O41" i="9"/>
  <c r="R41" i="9" s="1"/>
  <c r="O41" i="1"/>
  <c r="Q41" i="1" s="1"/>
  <c r="R41" i="1" s="1"/>
  <c r="O41" i="8"/>
  <c r="Q41" i="8" s="1"/>
  <c r="S41" i="8" s="1"/>
  <c r="O41" i="7"/>
  <c r="O41" i="4"/>
  <c r="Q41" i="4" s="1"/>
  <c r="S41" i="4" s="1"/>
  <c r="I39" i="3"/>
  <c r="H39" i="3"/>
  <c r="G39" i="3"/>
  <c r="D39" i="3"/>
  <c r="C39" i="3"/>
  <c r="B39" i="3"/>
  <c r="A39" i="3"/>
  <c r="Q41" i="7" l="1"/>
  <c r="O40" i="3"/>
  <c r="R42" i="4"/>
  <c r="R41" i="3" s="1"/>
  <c r="Q41" i="3"/>
  <c r="S42" i="4"/>
  <c r="S41" i="3" s="1"/>
  <c r="S41" i="9"/>
  <c r="S41" i="1"/>
  <c r="R41" i="8"/>
  <c r="R41" i="7"/>
  <c r="R40" i="3" s="1"/>
  <c r="R41" i="4"/>
  <c r="N40" i="9"/>
  <c r="M40" i="9"/>
  <c r="L40" i="9"/>
  <c r="J40" i="9"/>
  <c r="E40" i="9"/>
  <c r="A40" i="9"/>
  <c r="N40" i="1"/>
  <c r="M40" i="1"/>
  <c r="L40" i="1"/>
  <c r="J40" i="1"/>
  <c r="E40" i="1"/>
  <c r="A40" i="1"/>
  <c r="N40" i="8"/>
  <c r="M40" i="8"/>
  <c r="L40" i="8"/>
  <c r="J40" i="8"/>
  <c r="E40" i="8"/>
  <c r="A40" i="8"/>
  <c r="N40" i="7"/>
  <c r="N39" i="3" s="1"/>
  <c r="M40" i="7"/>
  <c r="M39" i="3" s="1"/>
  <c r="L40" i="7"/>
  <c r="L39" i="3" s="1"/>
  <c r="J40" i="7"/>
  <c r="J39" i="3" s="1"/>
  <c r="E40" i="7"/>
  <c r="E39" i="3" s="1"/>
  <c r="N40" i="4"/>
  <c r="M40" i="4"/>
  <c r="L40" i="4"/>
  <c r="J40" i="4"/>
  <c r="E40" i="4"/>
  <c r="A40" i="4"/>
  <c r="S41" i="7" l="1"/>
  <c r="S40" i="3" s="1"/>
  <c r="Q40" i="3"/>
  <c r="O40" i="9"/>
  <c r="Q40" i="9" s="1"/>
  <c r="R40" i="9" s="1"/>
  <c r="O40" i="1"/>
  <c r="Q40" i="1" s="1"/>
  <c r="S40" i="1" s="1"/>
  <c r="O40" i="8"/>
  <c r="Q40" i="8" s="1"/>
  <c r="S40" i="8" s="1"/>
  <c r="O40" i="7"/>
  <c r="O40" i="4"/>
  <c r="Q40" i="4" s="1"/>
  <c r="R40" i="4" s="1"/>
  <c r="N38" i="3"/>
  <c r="I38" i="3"/>
  <c r="H38" i="3"/>
  <c r="G38" i="3"/>
  <c r="D38" i="3"/>
  <c r="C38" i="3"/>
  <c r="B38" i="3"/>
  <c r="A38" i="3"/>
  <c r="N39" i="9"/>
  <c r="M39" i="9"/>
  <c r="L39" i="9"/>
  <c r="J39" i="9"/>
  <c r="E39" i="9"/>
  <c r="A39" i="9"/>
  <c r="N39" i="1"/>
  <c r="M39" i="1"/>
  <c r="L39" i="1"/>
  <c r="J39" i="1"/>
  <c r="E39" i="1"/>
  <c r="A39" i="1"/>
  <c r="N39" i="8"/>
  <c r="M39" i="8"/>
  <c r="L39" i="8"/>
  <c r="J39" i="8"/>
  <c r="E39" i="8"/>
  <c r="A39" i="8"/>
  <c r="N39" i="7"/>
  <c r="M39" i="7"/>
  <c r="M38" i="3" s="1"/>
  <c r="L39" i="7"/>
  <c r="L38" i="3" s="1"/>
  <c r="J39" i="7"/>
  <c r="J38" i="3" s="1"/>
  <c r="E39" i="7"/>
  <c r="E38" i="3" s="1"/>
  <c r="N39" i="4"/>
  <c r="M39" i="4"/>
  <c r="L39" i="4"/>
  <c r="J39" i="4"/>
  <c r="E39" i="4"/>
  <c r="A39" i="4"/>
  <c r="Q40" i="7" l="1"/>
  <c r="S40" i="7" s="1"/>
  <c r="S39" i="3" s="1"/>
  <c r="O39" i="3"/>
  <c r="S40" i="9"/>
  <c r="R40" i="1"/>
  <c r="R40" i="8"/>
  <c r="S40" i="4"/>
  <c r="O39" i="9"/>
  <c r="Q39" i="9" s="1"/>
  <c r="R39" i="9" s="1"/>
  <c r="O39" i="1"/>
  <c r="O39" i="8"/>
  <c r="Q39" i="8" s="1"/>
  <c r="R39" i="8" s="1"/>
  <c r="O39" i="7"/>
  <c r="O38" i="3" s="1"/>
  <c r="O39" i="4"/>
  <c r="Q39" i="4" s="1"/>
  <c r="S39" i="4" s="1"/>
  <c r="S38" i="4"/>
  <c r="R40" i="7" l="1"/>
  <c r="R39" i="3" s="1"/>
  <c r="Q39" i="3"/>
  <c r="Q39" i="1"/>
  <c r="S39" i="1" s="1"/>
  <c r="Q39" i="7"/>
  <c r="S39" i="9"/>
  <c r="S39" i="8"/>
  <c r="R39" i="4"/>
  <c r="I37" i="3"/>
  <c r="H37" i="3"/>
  <c r="G37" i="3"/>
  <c r="D37" i="3"/>
  <c r="C37" i="3"/>
  <c r="B37" i="3"/>
  <c r="A37" i="3"/>
  <c r="Q38" i="9"/>
  <c r="Q38" i="1"/>
  <c r="N38" i="9"/>
  <c r="M38" i="9"/>
  <c r="L38" i="9"/>
  <c r="J38" i="9"/>
  <c r="E38" i="9"/>
  <c r="A38" i="9"/>
  <c r="N38" i="1"/>
  <c r="M38" i="1"/>
  <c r="L38" i="1"/>
  <c r="J38" i="1"/>
  <c r="E38" i="1"/>
  <c r="A38" i="1"/>
  <c r="N38" i="8"/>
  <c r="M38" i="8"/>
  <c r="L38" i="8"/>
  <c r="J38" i="8"/>
  <c r="E38" i="8"/>
  <c r="A38" i="8"/>
  <c r="N38" i="7"/>
  <c r="N37" i="3" s="1"/>
  <c r="M38" i="7"/>
  <c r="M37" i="3" s="1"/>
  <c r="L38" i="7"/>
  <c r="L37" i="3" s="1"/>
  <c r="J38" i="7"/>
  <c r="J37" i="3" s="1"/>
  <c r="E38" i="7"/>
  <c r="E37" i="3" s="1"/>
  <c r="N38" i="4"/>
  <c r="M38" i="4"/>
  <c r="L38" i="4"/>
  <c r="J38" i="4"/>
  <c r="E38" i="4"/>
  <c r="A38" i="4"/>
  <c r="R39" i="7" l="1"/>
  <c r="R38" i="3" s="1"/>
  <c r="Q38" i="3"/>
  <c r="R39" i="1"/>
  <c r="S39" i="7"/>
  <c r="S38" i="3" s="1"/>
  <c r="O38" i="9"/>
  <c r="O38" i="1"/>
  <c r="S38" i="1" s="1"/>
  <c r="O38" i="8"/>
  <c r="Q38" i="8" s="1"/>
  <c r="S38" i="8" s="1"/>
  <c r="O38" i="7"/>
  <c r="O38" i="4"/>
  <c r="Q38" i="4" s="1"/>
  <c r="Q37" i="1"/>
  <c r="O37" i="3" l="1"/>
  <c r="Q38" i="7"/>
  <c r="Q37" i="3" s="1"/>
  <c r="S38" i="9"/>
  <c r="R38" i="1"/>
  <c r="R38" i="8"/>
  <c r="R38" i="4"/>
  <c r="I36" i="3"/>
  <c r="H36" i="3"/>
  <c r="G36" i="3"/>
  <c r="D36" i="3"/>
  <c r="C36" i="3"/>
  <c r="B36" i="3"/>
  <c r="A36" i="3"/>
  <c r="Q37" i="9"/>
  <c r="N37" i="9"/>
  <c r="M37" i="9"/>
  <c r="L37" i="9"/>
  <c r="J37" i="9"/>
  <c r="E37" i="9"/>
  <c r="A37" i="9"/>
  <c r="N37" i="1"/>
  <c r="M37" i="1"/>
  <c r="L37" i="1"/>
  <c r="J37" i="1"/>
  <c r="E37" i="1"/>
  <c r="A37" i="1"/>
  <c r="N37" i="8"/>
  <c r="M37" i="8"/>
  <c r="L37" i="8"/>
  <c r="J37" i="8"/>
  <c r="E37" i="8"/>
  <c r="A37" i="8"/>
  <c r="N37" i="7"/>
  <c r="N36" i="3" s="1"/>
  <c r="M37" i="7"/>
  <c r="M36" i="3" s="1"/>
  <c r="L37" i="7"/>
  <c r="L36" i="3" s="1"/>
  <c r="J37" i="7"/>
  <c r="J36" i="3" s="1"/>
  <c r="E37" i="7"/>
  <c r="E36" i="3" s="1"/>
  <c r="N37" i="4"/>
  <c r="M37" i="4"/>
  <c r="L37" i="4"/>
  <c r="J37" i="4"/>
  <c r="E37" i="4"/>
  <c r="A37" i="4"/>
  <c r="R38" i="7" l="1"/>
  <c r="R37" i="3" s="1"/>
  <c r="S38" i="7"/>
  <c r="S37" i="3" s="1"/>
  <c r="R38" i="9"/>
  <c r="O37" i="9"/>
  <c r="R37" i="9" s="1"/>
  <c r="O37" i="1"/>
  <c r="O37" i="8"/>
  <c r="Q37" i="8" s="1"/>
  <c r="R37" i="8" s="1"/>
  <c r="O37" i="7"/>
  <c r="O37" i="4"/>
  <c r="Q37" i="4" s="1"/>
  <c r="R37" i="4" s="1"/>
  <c r="Q36" i="1"/>
  <c r="O36" i="3" l="1"/>
  <c r="Q37" i="7"/>
  <c r="Q36" i="3" s="1"/>
  <c r="R37" i="1"/>
  <c r="S37" i="9"/>
  <c r="S37" i="8"/>
  <c r="R37" i="7"/>
  <c r="S37" i="4"/>
  <c r="I35" i="3"/>
  <c r="H35" i="3"/>
  <c r="G35" i="3"/>
  <c r="D35" i="3"/>
  <c r="C35" i="3"/>
  <c r="B35" i="3"/>
  <c r="A35" i="3"/>
  <c r="N36" i="9"/>
  <c r="M36" i="9"/>
  <c r="L36" i="9"/>
  <c r="J36" i="9"/>
  <c r="E36" i="9"/>
  <c r="A36" i="9"/>
  <c r="N36" i="1"/>
  <c r="M36" i="1"/>
  <c r="L36" i="1"/>
  <c r="J36" i="1"/>
  <c r="E36" i="1"/>
  <c r="A36" i="1"/>
  <c r="N36" i="8"/>
  <c r="M36" i="8"/>
  <c r="L36" i="8"/>
  <c r="J36" i="8"/>
  <c r="E36" i="8"/>
  <c r="A36" i="8"/>
  <c r="N36" i="7"/>
  <c r="N35" i="3" s="1"/>
  <c r="M36" i="7"/>
  <c r="M35" i="3" s="1"/>
  <c r="L36" i="7"/>
  <c r="L35" i="3" s="1"/>
  <c r="J36" i="7"/>
  <c r="E36" i="7"/>
  <c r="E35" i="3" s="1"/>
  <c r="N36" i="4"/>
  <c r="M36" i="4"/>
  <c r="L36" i="4"/>
  <c r="J36" i="4"/>
  <c r="E36" i="4"/>
  <c r="A36" i="4"/>
  <c r="S37" i="7" l="1"/>
  <c r="J35" i="3"/>
  <c r="R36" i="3"/>
  <c r="S37" i="1"/>
  <c r="S36" i="3" s="1"/>
  <c r="O36" i="9"/>
  <c r="Q36" i="9" s="1"/>
  <c r="S36" i="9" s="1"/>
  <c r="O36" i="1"/>
  <c r="O36" i="8"/>
  <c r="Q36" i="8" s="1"/>
  <c r="S36" i="8" s="1"/>
  <c r="O36" i="7"/>
  <c r="Q36" i="7" s="1"/>
  <c r="R36" i="7" s="1"/>
  <c r="O36" i="4"/>
  <c r="Q36" i="4" s="1"/>
  <c r="R36" i="4" s="1"/>
  <c r="Q35" i="9"/>
  <c r="O35" i="3" l="1"/>
  <c r="R36" i="9"/>
  <c r="R36" i="8"/>
  <c r="S36" i="7"/>
  <c r="S36" i="4"/>
  <c r="N34" i="3"/>
  <c r="M34" i="3"/>
  <c r="I34" i="3"/>
  <c r="H34" i="3"/>
  <c r="G34" i="3"/>
  <c r="D34" i="3"/>
  <c r="C34" i="3"/>
  <c r="B34" i="3"/>
  <c r="A34" i="3"/>
  <c r="Q35" i="1"/>
  <c r="N35" i="9"/>
  <c r="M35" i="9"/>
  <c r="L35" i="9"/>
  <c r="J35" i="9"/>
  <c r="E35" i="9"/>
  <c r="A35" i="9"/>
  <c r="N35" i="1"/>
  <c r="M35" i="1"/>
  <c r="L35" i="1"/>
  <c r="J35" i="1"/>
  <c r="E35" i="1"/>
  <c r="A35" i="1"/>
  <c r="N35" i="8"/>
  <c r="M35" i="8"/>
  <c r="L35" i="8"/>
  <c r="J35" i="8"/>
  <c r="E35" i="8"/>
  <c r="A35" i="8"/>
  <c r="N35" i="7"/>
  <c r="M35" i="7"/>
  <c r="L35" i="7"/>
  <c r="J35" i="7"/>
  <c r="E35" i="7"/>
  <c r="E34" i="3" s="1"/>
  <c r="N35" i="4"/>
  <c r="M35" i="4"/>
  <c r="L35" i="4"/>
  <c r="J35" i="4"/>
  <c r="E35" i="4"/>
  <c r="A35" i="4"/>
  <c r="J34" i="3" l="1"/>
  <c r="L34" i="3"/>
  <c r="S36" i="1"/>
  <c r="S35" i="3" s="1"/>
  <c r="Q35" i="3"/>
  <c r="R36" i="1"/>
  <c r="R35" i="3" s="1"/>
  <c r="O35" i="9"/>
  <c r="O35" i="1"/>
  <c r="R35" i="1" s="1"/>
  <c r="O35" i="8"/>
  <c r="Q35" i="8" s="1"/>
  <c r="R35" i="8" s="1"/>
  <c r="O35" i="7"/>
  <c r="Q35" i="7" s="1"/>
  <c r="R35" i="7" s="1"/>
  <c r="O35" i="4"/>
  <c r="Q35" i="4" s="1"/>
  <c r="R35" i="4" s="1"/>
  <c r="Q34" i="4"/>
  <c r="O34" i="3" l="1"/>
  <c r="Q34" i="3"/>
  <c r="S35" i="1"/>
  <c r="S35" i="8"/>
  <c r="S35" i="7"/>
  <c r="S35" i="4"/>
  <c r="I33" i="3"/>
  <c r="H33" i="3"/>
  <c r="G33" i="3"/>
  <c r="D33" i="3"/>
  <c r="C33" i="3"/>
  <c r="B33" i="3"/>
  <c r="A33" i="3"/>
  <c r="Q34" i="9"/>
  <c r="N34" i="9"/>
  <c r="M34" i="9"/>
  <c r="L34" i="9"/>
  <c r="J34" i="9"/>
  <c r="E34" i="9"/>
  <c r="A34" i="9"/>
  <c r="N34" i="1"/>
  <c r="M34" i="1"/>
  <c r="L34" i="1"/>
  <c r="J34" i="1"/>
  <c r="E34" i="1"/>
  <c r="A34" i="1"/>
  <c r="R35" i="9" l="1"/>
  <c r="R34" i="3" s="1"/>
  <c r="S35" i="9"/>
  <c r="S34" i="3" s="1"/>
  <c r="O34" i="9"/>
  <c r="R34" i="9" s="1"/>
  <c r="O34" i="1"/>
  <c r="Q34" i="1" s="1"/>
  <c r="R34" i="1" s="1"/>
  <c r="N34" i="8"/>
  <c r="M34" i="8"/>
  <c r="L34" i="8"/>
  <c r="J34" i="8"/>
  <c r="E34" i="8"/>
  <c r="A34" i="8"/>
  <c r="N34" i="7"/>
  <c r="N33" i="3" s="1"/>
  <c r="M34" i="7"/>
  <c r="M33" i="3" s="1"/>
  <c r="L34" i="7"/>
  <c r="L33" i="3" s="1"/>
  <c r="J34" i="7"/>
  <c r="J33" i="3" s="1"/>
  <c r="E34" i="7"/>
  <c r="E33" i="3" s="1"/>
  <c r="N34" i="4"/>
  <c r="M34" i="4"/>
  <c r="L34" i="4"/>
  <c r="J34" i="4"/>
  <c r="E34" i="4"/>
  <c r="A34" i="4"/>
  <c r="S34" i="9" l="1"/>
  <c r="S34" i="1"/>
  <c r="O34" i="8"/>
  <c r="Q34" i="8" s="1"/>
  <c r="R34" i="8" s="1"/>
  <c r="O34" i="7"/>
  <c r="O34" i="4"/>
  <c r="S34" i="4" s="1"/>
  <c r="S33" i="4"/>
  <c r="Q34" i="7" l="1"/>
  <c r="O33" i="3"/>
  <c r="S34" i="8"/>
  <c r="S34" i="7"/>
  <c r="S33" i="3" s="1"/>
  <c r="R34" i="4"/>
  <c r="I32" i="3"/>
  <c r="H32" i="3"/>
  <c r="G32" i="3"/>
  <c r="D32" i="3"/>
  <c r="C32" i="3"/>
  <c r="B32" i="3"/>
  <c r="A32" i="3"/>
  <c r="N33" i="9"/>
  <c r="M33" i="9"/>
  <c r="L33" i="9"/>
  <c r="J33" i="9"/>
  <c r="E33" i="9"/>
  <c r="A33" i="9"/>
  <c r="N33" i="1"/>
  <c r="M33" i="1"/>
  <c r="L33" i="1"/>
  <c r="J33" i="1"/>
  <c r="E33" i="1"/>
  <c r="A33" i="1"/>
  <c r="N33" i="8"/>
  <c r="M33" i="8"/>
  <c r="L33" i="8"/>
  <c r="J33" i="8"/>
  <c r="E33" i="8"/>
  <c r="A33" i="8"/>
  <c r="N33" i="7"/>
  <c r="N32" i="3" s="1"/>
  <c r="M33" i="7"/>
  <c r="M32" i="3" s="1"/>
  <c r="L33" i="7"/>
  <c r="L32" i="3" s="1"/>
  <c r="J33" i="7"/>
  <c r="J32" i="3" s="1"/>
  <c r="E33" i="7"/>
  <c r="E32" i="3" s="1"/>
  <c r="N33" i="4"/>
  <c r="M33" i="4"/>
  <c r="L33" i="4"/>
  <c r="J33" i="4"/>
  <c r="E33" i="4"/>
  <c r="A33" i="4"/>
  <c r="R34" i="7" l="1"/>
  <c r="R33" i="3" s="1"/>
  <c r="Q33" i="3"/>
  <c r="O33" i="9"/>
  <c r="Q33" i="9" s="1"/>
  <c r="S33" i="9" s="1"/>
  <c r="O33" i="1"/>
  <c r="Q33" i="1" s="1"/>
  <c r="R33" i="1" s="1"/>
  <c r="O33" i="8"/>
  <c r="Q33" i="8" s="1"/>
  <c r="S33" i="8" s="1"/>
  <c r="O33" i="7"/>
  <c r="Q33" i="7" s="1"/>
  <c r="S33" i="7" s="1"/>
  <c r="O33" i="4"/>
  <c r="I31" i="3"/>
  <c r="H31" i="3"/>
  <c r="G31" i="3"/>
  <c r="D31" i="3"/>
  <c r="C31" i="3"/>
  <c r="B31" i="3"/>
  <c r="A31" i="3"/>
  <c r="Q33" i="4" l="1"/>
  <c r="O32" i="3"/>
  <c r="R33" i="9"/>
  <c r="S33" i="1"/>
  <c r="R33" i="8"/>
  <c r="R33" i="7"/>
  <c r="N32" i="9"/>
  <c r="M32" i="9"/>
  <c r="L32" i="9"/>
  <c r="J32" i="9"/>
  <c r="E32" i="9"/>
  <c r="A32" i="9"/>
  <c r="N32" i="1"/>
  <c r="M32" i="1"/>
  <c r="L32" i="1"/>
  <c r="J32" i="1"/>
  <c r="E32" i="1"/>
  <c r="A32" i="1"/>
  <c r="N32" i="8"/>
  <c r="M32" i="8"/>
  <c r="L32" i="8"/>
  <c r="J32" i="8"/>
  <c r="E32" i="8"/>
  <c r="A32" i="8"/>
  <c r="N32" i="7"/>
  <c r="N31" i="3" s="1"/>
  <c r="M32" i="7"/>
  <c r="M31" i="3" s="1"/>
  <c r="L32" i="7"/>
  <c r="L31" i="3" s="1"/>
  <c r="J32" i="7"/>
  <c r="J31" i="3" s="1"/>
  <c r="E32" i="7"/>
  <c r="E31" i="3" s="1"/>
  <c r="N32" i="4"/>
  <c r="M32" i="4"/>
  <c r="L32" i="4"/>
  <c r="J32" i="4"/>
  <c r="E32" i="4"/>
  <c r="A32" i="4"/>
  <c r="R33" i="4" l="1"/>
  <c r="R32" i="3" s="1"/>
  <c r="Q32" i="3"/>
  <c r="S32" i="3"/>
  <c r="O32" i="4"/>
  <c r="Q32" i="4" s="1"/>
  <c r="R32" i="4" s="1"/>
  <c r="O32" i="7"/>
  <c r="O32" i="8"/>
  <c r="Q32" i="8" s="1"/>
  <c r="R32" i="8" s="1"/>
  <c r="O32" i="1"/>
  <c r="O32" i="9"/>
  <c r="Q32" i="9" s="1"/>
  <c r="R32" i="9" s="1"/>
  <c r="I30" i="3"/>
  <c r="H30" i="3"/>
  <c r="G30" i="3"/>
  <c r="D30" i="3"/>
  <c r="C30" i="3"/>
  <c r="B30" i="3"/>
  <c r="A30" i="3"/>
  <c r="Q31" i="1"/>
  <c r="N31" i="9"/>
  <c r="M31" i="9"/>
  <c r="L31" i="9"/>
  <c r="J31" i="9"/>
  <c r="E31" i="9"/>
  <c r="A31" i="9"/>
  <c r="N31" i="1"/>
  <c r="M31" i="1"/>
  <c r="L31" i="1"/>
  <c r="J31" i="1"/>
  <c r="E31" i="1"/>
  <c r="A31" i="1"/>
  <c r="N31" i="8"/>
  <c r="N30" i="3" s="1"/>
  <c r="M31" i="8"/>
  <c r="L31" i="8"/>
  <c r="J31" i="8"/>
  <c r="E31" i="8"/>
  <c r="N31" i="7"/>
  <c r="M31" i="7"/>
  <c r="M30" i="3" s="1"/>
  <c r="L31" i="7"/>
  <c r="J31" i="7"/>
  <c r="J30" i="3" s="1"/>
  <c r="E31" i="7"/>
  <c r="N31" i="4"/>
  <c r="M31" i="4"/>
  <c r="L31" i="4"/>
  <c r="J31" i="4"/>
  <c r="E31" i="4"/>
  <c r="A31" i="4"/>
  <c r="Q32" i="7" l="1"/>
  <c r="O31" i="3"/>
  <c r="E30" i="3"/>
  <c r="L30" i="3"/>
  <c r="Q32" i="1"/>
  <c r="S32" i="1" s="1"/>
  <c r="S32" i="4"/>
  <c r="R32" i="7"/>
  <c r="R31" i="3" s="1"/>
  <c r="S32" i="8"/>
  <c r="S32" i="9"/>
  <c r="O31" i="9"/>
  <c r="Q31" i="9" s="1"/>
  <c r="S31" i="9" s="1"/>
  <c r="O31" i="1"/>
  <c r="O31" i="8"/>
  <c r="O31" i="7"/>
  <c r="Q31" i="7" s="1"/>
  <c r="R31" i="7" s="1"/>
  <c r="O31" i="4"/>
  <c r="Q31" i="4" s="1"/>
  <c r="R31" i="4" s="1"/>
  <c r="I29" i="3"/>
  <c r="H29" i="3"/>
  <c r="G29" i="3"/>
  <c r="D29" i="3"/>
  <c r="C29" i="3"/>
  <c r="B29" i="3"/>
  <c r="A29" i="3"/>
  <c r="Q30" i="1"/>
  <c r="N30" i="9"/>
  <c r="M30" i="9"/>
  <c r="L30" i="9"/>
  <c r="J30" i="9"/>
  <c r="E30" i="9"/>
  <c r="A30" i="9"/>
  <c r="N30" i="1"/>
  <c r="M30" i="1"/>
  <c r="L30" i="1"/>
  <c r="J30" i="1"/>
  <c r="E30" i="1"/>
  <c r="A30" i="1"/>
  <c r="N30" i="8"/>
  <c r="M30" i="8"/>
  <c r="M29" i="3" s="1"/>
  <c r="L30" i="8"/>
  <c r="L29" i="3" s="1"/>
  <c r="J30" i="8"/>
  <c r="E30" i="8"/>
  <c r="N30" i="7"/>
  <c r="M30" i="7"/>
  <c r="L30" i="7"/>
  <c r="J30" i="7"/>
  <c r="E30" i="7"/>
  <c r="N30" i="4"/>
  <c r="M30" i="4"/>
  <c r="L30" i="4"/>
  <c r="J30" i="4"/>
  <c r="E30" i="4"/>
  <c r="A30" i="4"/>
  <c r="J29" i="3" l="1"/>
  <c r="N29" i="3"/>
  <c r="S32" i="7"/>
  <c r="S31" i="3" s="1"/>
  <c r="Q31" i="3"/>
  <c r="R32" i="1"/>
  <c r="E29" i="3"/>
  <c r="Q31" i="8"/>
  <c r="O30" i="3"/>
  <c r="S31" i="1"/>
  <c r="R31" i="9"/>
  <c r="S31" i="7"/>
  <c r="S31" i="4"/>
  <c r="O30" i="9"/>
  <c r="Q30" i="9" s="1"/>
  <c r="S30" i="9" s="1"/>
  <c r="O30" i="1"/>
  <c r="R30" i="1" s="1"/>
  <c r="O30" i="8"/>
  <c r="Q30" i="8" s="1"/>
  <c r="S30" i="8" s="1"/>
  <c r="O30" i="7"/>
  <c r="Q30" i="7" s="1"/>
  <c r="R30" i="7" s="1"/>
  <c r="O30" i="4"/>
  <c r="S29" i="1"/>
  <c r="S31" i="8" l="1"/>
  <c r="S30" i="3" s="1"/>
  <c r="Q30" i="3"/>
  <c r="R31" i="8"/>
  <c r="R30" i="3" s="1"/>
  <c r="R31" i="1"/>
  <c r="Q30" i="4"/>
  <c r="R30" i="4" s="1"/>
  <c r="O29" i="3"/>
  <c r="R30" i="9"/>
  <c r="S30" i="1"/>
  <c r="R30" i="8"/>
  <c r="S30" i="7"/>
  <c r="I28" i="3"/>
  <c r="H28" i="3"/>
  <c r="G28" i="3"/>
  <c r="D28" i="3"/>
  <c r="C28" i="3"/>
  <c r="B28" i="3"/>
  <c r="A28" i="3"/>
  <c r="R29" i="3" l="1"/>
  <c r="S30" i="4"/>
  <c r="S29" i="3" s="1"/>
  <c r="Q29" i="3"/>
  <c r="N29" i="9"/>
  <c r="M29" i="9"/>
  <c r="L29" i="9"/>
  <c r="J29" i="9"/>
  <c r="E29" i="9"/>
  <c r="A29" i="9"/>
  <c r="N29" i="1"/>
  <c r="M29" i="1"/>
  <c r="L29" i="1"/>
  <c r="J29" i="1"/>
  <c r="E29" i="1"/>
  <c r="A29" i="1"/>
  <c r="N29" i="8"/>
  <c r="N28" i="3" s="1"/>
  <c r="M29" i="8"/>
  <c r="L29" i="8"/>
  <c r="J29" i="8"/>
  <c r="E29" i="8"/>
  <c r="E28" i="3" s="1"/>
  <c r="N29" i="7"/>
  <c r="M29" i="7"/>
  <c r="L29" i="7"/>
  <c r="J29" i="7"/>
  <c r="E29" i="7"/>
  <c r="N29" i="4"/>
  <c r="M29" i="4"/>
  <c r="L29" i="4"/>
  <c r="J29" i="4"/>
  <c r="E29" i="4"/>
  <c r="A29" i="4"/>
  <c r="L28" i="3" l="1"/>
  <c r="J28" i="3"/>
  <c r="M28" i="3"/>
  <c r="O29" i="9"/>
  <c r="Q29" i="9" s="1"/>
  <c r="S29" i="9" s="1"/>
  <c r="O29" i="1"/>
  <c r="Q29" i="1" s="1"/>
  <c r="O29" i="8"/>
  <c r="O29" i="7"/>
  <c r="Q29" i="7" s="1"/>
  <c r="S29" i="7" s="1"/>
  <c r="O29" i="4"/>
  <c r="Q29" i="4" s="1"/>
  <c r="S29" i="4" s="1"/>
  <c r="Q28" i="9"/>
  <c r="Q29" i="8" l="1"/>
  <c r="O28" i="3"/>
  <c r="R29" i="9"/>
  <c r="R29" i="7"/>
  <c r="R29" i="4"/>
  <c r="I27" i="3"/>
  <c r="H27" i="3"/>
  <c r="G27" i="3"/>
  <c r="D27" i="3"/>
  <c r="C27" i="3"/>
  <c r="B27" i="3"/>
  <c r="A27" i="3"/>
  <c r="N28" i="9"/>
  <c r="M28" i="9"/>
  <c r="L28" i="9"/>
  <c r="J28" i="9"/>
  <c r="E28" i="9"/>
  <c r="A28" i="9"/>
  <c r="N28" i="1"/>
  <c r="M28" i="1"/>
  <c r="L28" i="1"/>
  <c r="J28" i="1"/>
  <c r="E28" i="1"/>
  <c r="A28" i="1"/>
  <c r="N28" i="8"/>
  <c r="M28" i="8"/>
  <c r="L28" i="8"/>
  <c r="J28" i="8"/>
  <c r="J27" i="3" s="1"/>
  <c r="E28" i="8"/>
  <c r="N28" i="7"/>
  <c r="M28" i="7"/>
  <c r="L28" i="7"/>
  <c r="J28" i="7"/>
  <c r="E28" i="7"/>
  <c r="N28" i="4"/>
  <c r="M28" i="4"/>
  <c r="L28" i="4"/>
  <c r="J28" i="4"/>
  <c r="E28" i="4"/>
  <c r="A28" i="4"/>
  <c r="E27" i="3" l="1"/>
  <c r="M27" i="3"/>
  <c r="L27" i="3"/>
  <c r="N27" i="3"/>
  <c r="S29" i="8"/>
  <c r="S28" i="3" s="1"/>
  <c r="Q28" i="3"/>
  <c r="R29" i="8"/>
  <c r="R28" i="3" s="1"/>
  <c r="O28" i="9"/>
  <c r="R28" i="9" s="1"/>
  <c r="O28" i="1"/>
  <c r="Q28" i="1" s="1"/>
  <c r="R28" i="1" s="1"/>
  <c r="O28" i="8"/>
  <c r="O28" i="7"/>
  <c r="Q28" i="7" s="1"/>
  <c r="S28" i="7" s="1"/>
  <c r="O28" i="4"/>
  <c r="Q28" i="4" s="1"/>
  <c r="S28" i="4" s="1"/>
  <c r="I26" i="3"/>
  <c r="H26" i="3"/>
  <c r="G26" i="3"/>
  <c r="D26" i="3"/>
  <c r="C26" i="3"/>
  <c r="B26" i="3"/>
  <c r="A26" i="3"/>
  <c r="N27" i="9"/>
  <c r="M27" i="9"/>
  <c r="L27" i="9"/>
  <c r="J27" i="9"/>
  <c r="E27" i="9"/>
  <c r="A27" i="9"/>
  <c r="N27" i="1"/>
  <c r="M27" i="1"/>
  <c r="L27" i="1"/>
  <c r="J27" i="1"/>
  <c r="E27" i="1"/>
  <c r="A27" i="1"/>
  <c r="N27" i="8"/>
  <c r="N26" i="3" s="1"/>
  <c r="M27" i="8"/>
  <c r="L27" i="8"/>
  <c r="J27" i="8"/>
  <c r="E27" i="8"/>
  <c r="N27" i="7"/>
  <c r="M27" i="7"/>
  <c r="L27" i="7"/>
  <c r="J27" i="7"/>
  <c r="E27" i="7"/>
  <c r="N27" i="4"/>
  <c r="M27" i="4"/>
  <c r="L27" i="4"/>
  <c r="J27" i="4"/>
  <c r="E27" i="4"/>
  <c r="A27" i="4"/>
  <c r="M26" i="3" l="1"/>
  <c r="E26" i="3"/>
  <c r="J26" i="3"/>
  <c r="L26" i="3"/>
  <c r="Q28" i="8"/>
  <c r="O27" i="3"/>
  <c r="S28" i="9"/>
  <c r="S28" i="1"/>
  <c r="S28" i="8"/>
  <c r="R28" i="7"/>
  <c r="R28" i="4"/>
  <c r="O27" i="9"/>
  <c r="Q27" i="9" s="1"/>
  <c r="S27" i="9" s="1"/>
  <c r="O27" i="1"/>
  <c r="Q27" i="1" s="1"/>
  <c r="S27" i="1" s="1"/>
  <c r="O27" i="8"/>
  <c r="O27" i="7"/>
  <c r="Q27" i="7" s="1"/>
  <c r="S27" i="7" s="1"/>
  <c r="O27" i="4"/>
  <c r="Q27" i="4" s="1"/>
  <c r="S27" i="4" s="1"/>
  <c r="Q26" i="1"/>
  <c r="S27" i="3" l="1"/>
  <c r="Q27" i="8"/>
  <c r="O26" i="3"/>
  <c r="R28" i="8"/>
  <c r="R27" i="3" s="1"/>
  <c r="Q27" i="3"/>
  <c r="R27" i="9"/>
  <c r="R27" i="1"/>
  <c r="R27" i="8"/>
  <c r="R26" i="3" s="1"/>
  <c r="R27" i="7"/>
  <c r="R27" i="4"/>
  <c r="I25" i="3"/>
  <c r="H25" i="3"/>
  <c r="G25" i="3"/>
  <c r="D25" i="3"/>
  <c r="C25" i="3"/>
  <c r="B25" i="3"/>
  <c r="A25" i="3"/>
  <c r="N26" i="9"/>
  <c r="M26" i="9"/>
  <c r="L26" i="9"/>
  <c r="J26" i="9"/>
  <c r="E26" i="9"/>
  <c r="A26" i="9"/>
  <c r="N26" i="1"/>
  <c r="M26" i="1"/>
  <c r="L26" i="1"/>
  <c r="J26" i="1"/>
  <c r="E26" i="1"/>
  <c r="A26" i="1"/>
  <c r="N26" i="8"/>
  <c r="N25" i="3" s="1"/>
  <c r="M26" i="8"/>
  <c r="M25" i="3" s="1"/>
  <c r="L26" i="8"/>
  <c r="J26" i="8"/>
  <c r="E26" i="8"/>
  <c r="N26" i="7"/>
  <c r="M26" i="7"/>
  <c r="L26" i="7"/>
  <c r="J26" i="7"/>
  <c r="E26" i="7"/>
  <c r="E25" i="3" s="1"/>
  <c r="N26" i="4"/>
  <c r="M26" i="4"/>
  <c r="L26" i="4"/>
  <c r="J26" i="4"/>
  <c r="E26" i="4"/>
  <c r="A26" i="4"/>
  <c r="J25" i="3" l="1"/>
  <c r="L25" i="3"/>
  <c r="S27" i="8"/>
  <c r="S26" i="3" s="1"/>
  <c r="Q26" i="3"/>
  <c r="O26" i="9"/>
  <c r="O26" i="1"/>
  <c r="O26" i="8"/>
  <c r="O26" i="7"/>
  <c r="Q26" i="7" s="1"/>
  <c r="S26" i="7" s="1"/>
  <c r="O26" i="4"/>
  <c r="Q26" i="4" s="1"/>
  <c r="S26" i="4" s="1"/>
  <c r="I24" i="3"/>
  <c r="H24" i="3"/>
  <c r="G24" i="3"/>
  <c r="D24" i="3"/>
  <c r="C24" i="3"/>
  <c r="B24" i="3"/>
  <c r="A24" i="3"/>
  <c r="Q25" i="9"/>
  <c r="Q25" i="1"/>
  <c r="N25" i="9"/>
  <c r="M25" i="9"/>
  <c r="L25" i="9"/>
  <c r="J25" i="9"/>
  <c r="E25" i="9"/>
  <c r="A25" i="9"/>
  <c r="N25" i="1"/>
  <c r="M25" i="1"/>
  <c r="L25" i="1"/>
  <c r="J25" i="1"/>
  <c r="E25" i="1"/>
  <c r="A25" i="1"/>
  <c r="N25" i="8"/>
  <c r="M25" i="8"/>
  <c r="L25" i="8"/>
  <c r="J25" i="8"/>
  <c r="E25" i="8"/>
  <c r="N25" i="7"/>
  <c r="M25" i="7"/>
  <c r="L25" i="7"/>
  <c r="J25" i="7"/>
  <c r="J24" i="3" s="1"/>
  <c r="E25" i="7"/>
  <c r="E24" i="3" s="1"/>
  <c r="N25" i="4"/>
  <c r="M25" i="4"/>
  <c r="L25" i="4"/>
  <c r="J25" i="4"/>
  <c r="E25" i="4"/>
  <c r="A25" i="4"/>
  <c r="L24" i="3" l="1"/>
  <c r="M24" i="3"/>
  <c r="N24" i="3"/>
  <c r="Q26" i="8"/>
  <c r="O25" i="3"/>
  <c r="Q26" i="9"/>
  <c r="R26" i="9" s="1"/>
  <c r="R26" i="1"/>
  <c r="R26" i="8"/>
  <c r="R26" i="7"/>
  <c r="R26" i="4"/>
  <c r="O25" i="9"/>
  <c r="O25" i="1"/>
  <c r="S25" i="1" s="1"/>
  <c r="O25" i="8"/>
  <c r="O25" i="7"/>
  <c r="Q25" i="7" s="1"/>
  <c r="S25" i="7" s="1"/>
  <c r="O25" i="4"/>
  <c r="Q25" i="4" s="1"/>
  <c r="R25" i="4" s="1"/>
  <c r="L23" i="3"/>
  <c r="I23" i="3"/>
  <c r="H23" i="3"/>
  <c r="G23" i="3"/>
  <c r="D23" i="3"/>
  <c r="C23" i="3"/>
  <c r="B23" i="3"/>
  <c r="A23" i="3"/>
  <c r="Q24" i="9"/>
  <c r="N24" i="9"/>
  <c r="M24" i="9"/>
  <c r="L24" i="9"/>
  <c r="J24" i="9"/>
  <c r="E24" i="9"/>
  <c r="A24" i="9"/>
  <c r="N24" i="1"/>
  <c r="M24" i="1"/>
  <c r="L24" i="1"/>
  <c r="J24" i="1"/>
  <c r="E24" i="1"/>
  <c r="A24" i="1"/>
  <c r="N24" i="8"/>
  <c r="N23" i="3" s="1"/>
  <c r="M24" i="8"/>
  <c r="M23" i="3" s="1"/>
  <c r="L24" i="8"/>
  <c r="J24" i="8"/>
  <c r="J23" i="3" s="1"/>
  <c r="E24" i="8"/>
  <c r="N24" i="7"/>
  <c r="M24" i="7"/>
  <c r="L24" i="7"/>
  <c r="J24" i="7"/>
  <c r="E24" i="7"/>
  <c r="N24" i="4"/>
  <c r="M24" i="4"/>
  <c r="L24" i="4"/>
  <c r="J24" i="4"/>
  <c r="E24" i="4"/>
  <c r="A24" i="4"/>
  <c r="E23" i="3" l="1"/>
  <c r="R25" i="3"/>
  <c r="Q25" i="8"/>
  <c r="O24" i="3"/>
  <c r="S26" i="8"/>
  <c r="Q25" i="3"/>
  <c r="S26" i="9"/>
  <c r="S26" i="1"/>
  <c r="S25" i="3" s="1"/>
  <c r="R25" i="9"/>
  <c r="R25" i="1"/>
  <c r="S25" i="8"/>
  <c r="S24" i="3" s="1"/>
  <c r="R25" i="7"/>
  <c r="S25" i="4"/>
  <c r="O24" i="9"/>
  <c r="R24" i="9" s="1"/>
  <c r="O24" i="1"/>
  <c r="O24" i="8"/>
  <c r="O24" i="7"/>
  <c r="Q24" i="7" s="1"/>
  <c r="S24" i="7" s="1"/>
  <c r="O24" i="4"/>
  <c r="Q24" i="4" s="1"/>
  <c r="R24" i="4" s="1"/>
  <c r="I22" i="3"/>
  <c r="H22" i="3"/>
  <c r="G22" i="3"/>
  <c r="E22" i="3"/>
  <c r="D22" i="3"/>
  <c r="C22" i="3"/>
  <c r="B22" i="3"/>
  <c r="A22" i="3"/>
  <c r="Q23" i="1"/>
  <c r="N23" i="9"/>
  <c r="M23" i="9"/>
  <c r="L23" i="9"/>
  <c r="J23" i="9"/>
  <c r="E23" i="9"/>
  <c r="A23" i="9"/>
  <c r="N23" i="1"/>
  <c r="M23" i="1"/>
  <c r="L23" i="1"/>
  <c r="J23" i="1"/>
  <c r="E23" i="1"/>
  <c r="A23" i="1"/>
  <c r="N23" i="7"/>
  <c r="M23" i="7"/>
  <c r="M22" i="3" s="1"/>
  <c r="L23" i="7"/>
  <c r="J23" i="7"/>
  <c r="E23" i="7"/>
  <c r="N23" i="8"/>
  <c r="M23" i="8"/>
  <c r="L23" i="8"/>
  <c r="J23" i="8"/>
  <c r="E23" i="8"/>
  <c r="N23" i="4"/>
  <c r="M23" i="4"/>
  <c r="L23" i="4"/>
  <c r="J23" i="4"/>
  <c r="E23" i="4"/>
  <c r="A23" i="4"/>
  <c r="N22" i="3" l="1"/>
  <c r="J22" i="3"/>
  <c r="L22" i="3"/>
  <c r="Q24" i="8"/>
  <c r="O23" i="3"/>
  <c r="R25" i="8"/>
  <c r="R24" i="3" s="1"/>
  <c r="Q24" i="3"/>
  <c r="S25" i="9"/>
  <c r="Q24" i="1"/>
  <c r="S24" i="1" s="1"/>
  <c r="S24" i="9"/>
  <c r="R24" i="8"/>
  <c r="R24" i="7"/>
  <c r="S24" i="4"/>
  <c r="O23" i="9"/>
  <c r="Q23" i="9" s="1"/>
  <c r="R23" i="9" s="1"/>
  <c r="O23" i="1"/>
  <c r="O23" i="7"/>
  <c r="Q23" i="7" s="1"/>
  <c r="R23" i="7" s="1"/>
  <c r="O23" i="8"/>
  <c r="O23" i="4"/>
  <c r="Q23" i="4" s="1"/>
  <c r="S23" i="4" s="1"/>
  <c r="I21" i="3"/>
  <c r="H21" i="3"/>
  <c r="G21" i="3"/>
  <c r="D21" i="3"/>
  <c r="C21" i="3"/>
  <c r="B21" i="3"/>
  <c r="A21" i="3"/>
  <c r="Q22" i="1"/>
  <c r="N22" i="9"/>
  <c r="M22" i="9"/>
  <c r="L22" i="9"/>
  <c r="J22" i="9"/>
  <c r="E22" i="9"/>
  <c r="A22" i="9"/>
  <c r="N22" i="1"/>
  <c r="M22" i="1"/>
  <c r="L22" i="1"/>
  <c r="J22" i="1"/>
  <c r="E22" i="1"/>
  <c r="A22" i="1"/>
  <c r="N22" i="8"/>
  <c r="N21" i="3" s="1"/>
  <c r="M22" i="8"/>
  <c r="M21" i="3" s="1"/>
  <c r="L22" i="8"/>
  <c r="J22" i="8"/>
  <c r="E22" i="8"/>
  <c r="N22" i="7"/>
  <c r="M22" i="7"/>
  <c r="L22" i="7"/>
  <c r="J22" i="7"/>
  <c r="E22" i="7"/>
  <c r="E21" i="3" s="1"/>
  <c r="N22" i="4"/>
  <c r="M22" i="4"/>
  <c r="L22" i="4"/>
  <c r="J22" i="4"/>
  <c r="E22" i="4"/>
  <c r="A22" i="4"/>
  <c r="R23" i="3" l="1"/>
  <c r="J21" i="3"/>
  <c r="L21" i="3"/>
  <c r="Q23" i="8"/>
  <c r="O22" i="3"/>
  <c r="S24" i="8"/>
  <c r="S23" i="3" s="1"/>
  <c r="Q23" i="3"/>
  <c r="R24" i="1"/>
  <c r="R23" i="1"/>
  <c r="S23" i="9"/>
  <c r="S23" i="7"/>
  <c r="R23" i="8"/>
  <c r="R22" i="3" s="1"/>
  <c r="R23" i="4"/>
  <c r="O22" i="9"/>
  <c r="Q22" i="9" s="1"/>
  <c r="S22" i="9" s="1"/>
  <c r="O22" i="1"/>
  <c r="R22" i="1" s="1"/>
  <c r="O22" i="8"/>
  <c r="O22" i="7"/>
  <c r="Q22" i="7" s="1"/>
  <c r="R22" i="7" s="1"/>
  <c r="O22" i="4"/>
  <c r="Q22" i="4" s="1"/>
  <c r="S22" i="4" s="1"/>
  <c r="Q22" i="8" l="1"/>
  <c r="Q21" i="3" s="1"/>
  <c r="O21" i="3"/>
  <c r="S23" i="8"/>
  <c r="S22" i="3" s="1"/>
  <c r="Q22" i="3"/>
  <c r="S23" i="1"/>
  <c r="R22" i="8"/>
  <c r="R21" i="3" s="1"/>
  <c r="S22" i="8"/>
  <c r="S21" i="3" s="1"/>
  <c r="R22" i="9"/>
  <c r="S22" i="1"/>
  <c r="S22" i="7"/>
  <c r="R22" i="4"/>
  <c r="I20" i="3"/>
  <c r="H20" i="3"/>
  <c r="G20" i="3"/>
  <c r="E20" i="3"/>
  <c r="D20" i="3"/>
  <c r="C20" i="3"/>
  <c r="B20" i="3"/>
  <c r="A20" i="3"/>
  <c r="N21" i="9"/>
  <c r="M21" i="9"/>
  <c r="L21" i="9"/>
  <c r="J21" i="9"/>
  <c r="E21" i="9"/>
  <c r="A21" i="9"/>
  <c r="N21" i="1"/>
  <c r="M21" i="1"/>
  <c r="L21" i="1"/>
  <c r="J21" i="1"/>
  <c r="E21" i="1"/>
  <c r="A21" i="1"/>
  <c r="N21" i="8"/>
  <c r="N20" i="3" s="1"/>
  <c r="M21" i="8"/>
  <c r="L21" i="8"/>
  <c r="J21" i="8"/>
  <c r="E21" i="8"/>
  <c r="N21" i="7"/>
  <c r="M21" i="7"/>
  <c r="L21" i="7"/>
  <c r="J21" i="7"/>
  <c r="E21" i="7"/>
  <c r="N21" i="4"/>
  <c r="M21" i="4"/>
  <c r="L21" i="4"/>
  <c r="J21" i="4"/>
  <c r="E21" i="4"/>
  <c r="A21" i="4"/>
  <c r="J20" i="3" l="1"/>
  <c r="L20" i="3"/>
  <c r="M20" i="3"/>
  <c r="O21" i="9"/>
  <c r="Q21" i="9" s="1"/>
  <c r="R21" i="9" s="1"/>
  <c r="O21" i="1"/>
  <c r="O21" i="8"/>
  <c r="O21" i="7"/>
  <c r="Q21" i="7" s="1"/>
  <c r="R21" i="7" s="1"/>
  <c r="O21" i="4"/>
  <c r="Q21" i="4" s="1"/>
  <c r="S21" i="4" s="1"/>
  <c r="I19" i="3"/>
  <c r="H19" i="3"/>
  <c r="G19" i="3"/>
  <c r="D19" i="3"/>
  <c r="C19" i="3"/>
  <c r="B19" i="3"/>
  <c r="A19" i="3"/>
  <c r="Q20" i="1"/>
  <c r="N20" i="9"/>
  <c r="M20" i="9"/>
  <c r="L20" i="9"/>
  <c r="J20" i="9"/>
  <c r="E20" i="9"/>
  <c r="A20" i="9"/>
  <c r="N20" i="1"/>
  <c r="M20" i="1"/>
  <c r="L20" i="1"/>
  <c r="J20" i="1"/>
  <c r="E20" i="1"/>
  <c r="A20" i="1"/>
  <c r="N20" i="8"/>
  <c r="M20" i="8"/>
  <c r="L20" i="8"/>
  <c r="L19" i="3" s="1"/>
  <c r="J20" i="8"/>
  <c r="J19" i="3" s="1"/>
  <c r="E20" i="8"/>
  <c r="N20" i="7"/>
  <c r="M20" i="7"/>
  <c r="L20" i="7"/>
  <c r="J20" i="7"/>
  <c r="E20" i="7"/>
  <c r="N20" i="4"/>
  <c r="M20" i="4"/>
  <c r="L20" i="4"/>
  <c r="J20" i="4"/>
  <c r="E20" i="4"/>
  <c r="A20" i="4"/>
  <c r="M19" i="3" l="1"/>
  <c r="N19" i="3"/>
  <c r="E19" i="3"/>
  <c r="Q21" i="8"/>
  <c r="O20" i="3"/>
  <c r="Q21" i="1"/>
  <c r="R21" i="1" s="1"/>
  <c r="S21" i="9"/>
  <c r="R21" i="8"/>
  <c r="R20" i="3" s="1"/>
  <c r="S21" i="7"/>
  <c r="R21" i="4"/>
  <c r="O20" i="9"/>
  <c r="Q20" i="9" s="1"/>
  <c r="R20" i="9" s="1"/>
  <c r="O20" i="1"/>
  <c r="O20" i="8"/>
  <c r="O20" i="7"/>
  <c r="Q20" i="7" s="1"/>
  <c r="R20" i="7" s="1"/>
  <c r="O20" i="4"/>
  <c r="Q20" i="4" s="1"/>
  <c r="R20" i="4" s="1"/>
  <c r="I18" i="3"/>
  <c r="H18" i="3"/>
  <c r="G18" i="3"/>
  <c r="D18" i="3"/>
  <c r="C18" i="3"/>
  <c r="B18" i="3"/>
  <c r="A18" i="3"/>
  <c r="Q19" i="1"/>
  <c r="N19" i="9"/>
  <c r="M19" i="9"/>
  <c r="L19" i="9"/>
  <c r="J19" i="9"/>
  <c r="E19" i="9"/>
  <c r="A19" i="9"/>
  <c r="Q20" i="8" l="1"/>
  <c r="O19" i="3"/>
  <c r="S21" i="8"/>
  <c r="S20" i="3" s="1"/>
  <c r="Q20" i="3"/>
  <c r="S21" i="1"/>
  <c r="S20" i="1"/>
  <c r="S20" i="9"/>
  <c r="R20" i="8"/>
  <c r="R19" i="3" s="1"/>
  <c r="S20" i="7"/>
  <c r="S20" i="4"/>
  <c r="O19" i="9"/>
  <c r="N19" i="1"/>
  <c r="M19" i="1"/>
  <c r="L19" i="1"/>
  <c r="J19" i="1"/>
  <c r="E19" i="1"/>
  <c r="A19" i="1"/>
  <c r="N19" i="8"/>
  <c r="M19" i="8"/>
  <c r="L19" i="8"/>
  <c r="L18" i="3" s="1"/>
  <c r="J19" i="8"/>
  <c r="J18" i="3" s="1"/>
  <c r="E19" i="8"/>
  <c r="E18" i="3" s="1"/>
  <c r="N19" i="7"/>
  <c r="M19" i="7"/>
  <c r="L19" i="7"/>
  <c r="J19" i="7"/>
  <c r="E19" i="7"/>
  <c r="N19" i="4"/>
  <c r="M19" i="4"/>
  <c r="L19" i="4"/>
  <c r="J19" i="4"/>
  <c r="E19" i="4"/>
  <c r="A19" i="4"/>
  <c r="M18" i="3" l="1"/>
  <c r="N18" i="3"/>
  <c r="S20" i="8"/>
  <c r="S19" i="3" s="1"/>
  <c r="Q19" i="3"/>
  <c r="R20" i="1"/>
  <c r="Q19" i="9"/>
  <c r="R19" i="9" s="1"/>
  <c r="O19" i="1"/>
  <c r="O19" i="8"/>
  <c r="O19" i="7"/>
  <c r="Q19" i="7" s="1"/>
  <c r="S19" i="7" s="1"/>
  <c r="O19" i="4"/>
  <c r="Q19" i="4" s="1"/>
  <c r="R19" i="4" s="1"/>
  <c r="I17" i="3"/>
  <c r="H17" i="3"/>
  <c r="G17" i="3"/>
  <c r="D17" i="3"/>
  <c r="C17" i="3"/>
  <c r="B17" i="3"/>
  <c r="A17" i="3"/>
  <c r="Q18" i="9"/>
  <c r="Q18" i="1"/>
  <c r="N18" i="9"/>
  <c r="M18" i="9"/>
  <c r="L18" i="9"/>
  <c r="J18" i="9"/>
  <c r="E18" i="9"/>
  <c r="A18" i="9"/>
  <c r="N18" i="1"/>
  <c r="M18" i="1"/>
  <c r="L18" i="1"/>
  <c r="J18" i="1"/>
  <c r="E18" i="1"/>
  <c r="A18" i="1"/>
  <c r="N18" i="8"/>
  <c r="M18" i="8"/>
  <c r="L18" i="8"/>
  <c r="J18" i="8"/>
  <c r="E18" i="8"/>
  <c r="O18" i="8" s="1"/>
  <c r="Q18" i="8" s="1"/>
  <c r="N18" i="7"/>
  <c r="M18" i="7"/>
  <c r="M17" i="3" s="1"/>
  <c r="L18" i="7"/>
  <c r="L17" i="3" s="1"/>
  <c r="J18" i="7"/>
  <c r="J17" i="3" s="1"/>
  <c r="E18" i="7"/>
  <c r="N18" i="4"/>
  <c r="M18" i="4"/>
  <c r="L18" i="4"/>
  <c r="J18" i="4"/>
  <c r="E18" i="4"/>
  <c r="A18" i="4"/>
  <c r="N17" i="3" l="1"/>
  <c r="Q19" i="8"/>
  <c r="O18" i="3"/>
  <c r="E17" i="3"/>
  <c r="S19" i="9"/>
  <c r="R19" i="1"/>
  <c r="S19" i="8"/>
  <c r="S18" i="3" s="1"/>
  <c r="R19" i="7"/>
  <c r="S19" i="4"/>
  <c r="O18" i="9"/>
  <c r="S18" i="9" s="1"/>
  <c r="O18" i="1"/>
  <c r="R18" i="1" s="1"/>
  <c r="R18" i="8"/>
  <c r="S18" i="8"/>
  <c r="O18" i="7"/>
  <c r="Q18" i="7" s="1"/>
  <c r="Q17" i="3" s="1"/>
  <c r="O18" i="4"/>
  <c r="Q18" i="4" s="1"/>
  <c r="S18" i="4" s="1"/>
  <c r="I16" i="3"/>
  <c r="H16" i="3"/>
  <c r="G16" i="3"/>
  <c r="D16" i="3"/>
  <c r="C16" i="3"/>
  <c r="B16" i="3"/>
  <c r="A16" i="3"/>
  <c r="N17" i="9"/>
  <c r="M17" i="9"/>
  <c r="L17" i="9"/>
  <c r="J17" i="9"/>
  <c r="E17" i="9"/>
  <c r="O17" i="9" s="1"/>
  <c r="Q17" i="9" s="1"/>
  <c r="A17" i="9"/>
  <c r="N17" i="1"/>
  <c r="M17" i="1"/>
  <c r="L17" i="1"/>
  <c r="J17" i="1"/>
  <c r="E17" i="1"/>
  <c r="A17" i="1"/>
  <c r="N17" i="8"/>
  <c r="N16" i="3" s="1"/>
  <c r="M17" i="8"/>
  <c r="L17" i="8"/>
  <c r="L16" i="3" s="1"/>
  <c r="J17" i="8"/>
  <c r="E17" i="8"/>
  <c r="N17" i="7"/>
  <c r="M17" i="7"/>
  <c r="L17" i="7"/>
  <c r="J17" i="7"/>
  <c r="E17" i="7"/>
  <c r="E16" i="3" s="1"/>
  <c r="N17" i="4"/>
  <c r="M17" i="4"/>
  <c r="L17" i="4"/>
  <c r="J17" i="4"/>
  <c r="E17" i="4"/>
  <c r="A17" i="4"/>
  <c r="S18" i="7" l="1"/>
  <c r="O17" i="3"/>
  <c r="S17" i="3"/>
  <c r="J16" i="3"/>
  <c r="M16" i="3"/>
  <c r="R18" i="7"/>
  <c r="R17" i="3" s="1"/>
  <c r="R19" i="8"/>
  <c r="R18" i="3" s="1"/>
  <c r="Q18" i="3"/>
  <c r="S19" i="1"/>
  <c r="R18" i="9"/>
  <c r="S18" i="1"/>
  <c r="R18" i="4"/>
  <c r="R17" i="9"/>
  <c r="S17" i="9"/>
  <c r="O17" i="1"/>
  <c r="Q17" i="1" s="1"/>
  <c r="S17" i="1" s="1"/>
  <c r="O17" i="8"/>
  <c r="O17" i="7"/>
  <c r="Q17" i="7" s="1"/>
  <c r="R17" i="7" s="1"/>
  <c r="O17" i="4"/>
  <c r="Q17" i="4" s="1"/>
  <c r="S17" i="4"/>
  <c r="R17" i="4"/>
  <c r="I15" i="3"/>
  <c r="H15" i="3"/>
  <c r="G15" i="3"/>
  <c r="D15" i="3"/>
  <c r="C15" i="3"/>
  <c r="B15" i="3"/>
  <c r="A15" i="3"/>
  <c r="Q16" i="9"/>
  <c r="N16" i="9"/>
  <c r="M16" i="9"/>
  <c r="L16" i="9"/>
  <c r="J16" i="9"/>
  <c r="E16" i="9"/>
  <c r="A16" i="9"/>
  <c r="N16" i="1"/>
  <c r="M16" i="1"/>
  <c r="L16" i="1"/>
  <c r="J16" i="1"/>
  <c r="E16" i="1"/>
  <c r="A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A16" i="4"/>
  <c r="E15" i="3" l="1"/>
  <c r="L15" i="3"/>
  <c r="M15" i="3"/>
  <c r="S17" i="7"/>
  <c r="J15" i="3"/>
  <c r="Q17" i="8"/>
  <c r="O16" i="3"/>
  <c r="N15" i="3"/>
  <c r="R17" i="1"/>
  <c r="R17" i="8"/>
  <c r="R16" i="3" s="1"/>
  <c r="O16" i="9"/>
  <c r="R16" i="9" s="1"/>
  <c r="O16" i="1"/>
  <c r="O16" i="8"/>
  <c r="Q16" i="8" s="1"/>
  <c r="R16" i="8" s="1"/>
  <c r="O16" i="7"/>
  <c r="Q16" i="7" s="1"/>
  <c r="S16" i="7" s="1"/>
  <c r="O16" i="4"/>
  <c r="Q16" i="4" s="1"/>
  <c r="R16" i="4" s="1"/>
  <c r="I14" i="3"/>
  <c r="H14" i="3"/>
  <c r="G14" i="3"/>
  <c r="D14" i="3"/>
  <c r="C14" i="3"/>
  <c r="B14" i="3"/>
  <c r="A14" i="3"/>
  <c r="N15" i="9"/>
  <c r="M15" i="9"/>
  <c r="L15" i="9"/>
  <c r="J15" i="9"/>
  <c r="E15" i="9"/>
  <c r="A15" i="9"/>
  <c r="N15" i="1"/>
  <c r="M15" i="1"/>
  <c r="L15" i="1"/>
  <c r="J15" i="1"/>
  <c r="E15" i="1"/>
  <c r="O15" i="1" s="1"/>
  <c r="Q15" i="1" s="1"/>
  <c r="A15" i="1"/>
  <c r="N15" i="8"/>
  <c r="M15" i="8"/>
  <c r="L15" i="8"/>
  <c r="L14" i="3" s="1"/>
  <c r="J15" i="8"/>
  <c r="J14" i="3" s="1"/>
  <c r="E15" i="8"/>
  <c r="O15" i="8" s="1"/>
  <c r="Q15" i="8" s="1"/>
  <c r="N15" i="7"/>
  <c r="M15" i="7"/>
  <c r="L15" i="7"/>
  <c r="J15" i="7"/>
  <c r="E15" i="7"/>
  <c r="N15" i="4"/>
  <c r="M15" i="4"/>
  <c r="L15" i="4"/>
  <c r="J15" i="4"/>
  <c r="E15" i="4"/>
  <c r="A15" i="4"/>
  <c r="M14" i="3" l="1"/>
  <c r="N14" i="3"/>
  <c r="E14" i="3"/>
  <c r="S17" i="8"/>
  <c r="S16" i="3" s="1"/>
  <c r="Q16" i="3"/>
  <c r="O15" i="3"/>
  <c r="Q16" i="1"/>
  <c r="Q15" i="3" s="1"/>
  <c r="Q14" i="3" s="1"/>
  <c r="S16" i="9"/>
  <c r="S16" i="8"/>
  <c r="R16" i="7"/>
  <c r="S16" i="4"/>
  <c r="O15" i="4"/>
  <c r="Q15" i="4" s="1"/>
  <c r="S15" i="4" s="1"/>
  <c r="O15" i="9"/>
  <c r="R15" i="1"/>
  <c r="S15" i="1"/>
  <c r="R15" i="8"/>
  <c r="S15" i="8"/>
  <c r="O15" i="7"/>
  <c r="Q15" i="7" s="1"/>
  <c r="S15" i="7" s="1"/>
  <c r="R15" i="4"/>
  <c r="I13" i="3"/>
  <c r="H13" i="3"/>
  <c r="G13" i="3"/>
  <c r="D13" i="3"/>
  <c r="C13" i="3"/>
  <c r="B13" i="3"/>
  <c r="A13" i="3"/>
  <c r="Q14" i="9"/>
  <c r="S14" i="4"/>
  <c r="N14" i="9"/>
  <c r="M14" i="9"/>
  <c r="L14" i="9"/>
  <c r="J14" i="9"/>
  <c r="E14" i="9"/>
  <c r="A14" i="9"/>
  <c r="N14" i="1"/>
  <c r="M14" i="1"/>
  <c r="L14" i="1"/>
  <c r="J14" i="1"/>
  <c r="E14" i="1"/>
  <c r="A14" i="1"/>
  <c r="N14" i="8"/>
  <c r="M14" i="8"/>
  <c r="L14" i="8"/>
  <c r="J14" i="8"/>
  <c r="E14" i="8"/>
  <c r="N14" i="7"/>
  <c r="N13" i="3" s="1"/>
  <c r="M14" i="7"/>
  <c r="L14" i="7"/>
  <c r="J14" i="7"/>
  <c r="J13" i="3" s="1"/>
  <c r="E14" i="7"/>
  <c r="E13" i="3" s="1"/>
  <c r="N14" i="4"/>
  <c r="M14" i="4"/>
  <c r="L14" i="4"/>
  <c r="J14" i="4"/>
  <c r="E14" i="4"/>
  <c r="A14" i="4"/>
  <c r="L13" i="3" l="1"/>
  <c r="O14" i="3"/>
  <c r="M13" i="3"/>
  <c r="R16" i="1"/>
  <c r="R15" i="3" s="1"/>
  <c r="S16" i="1"/>
  <c r="S15" i="3" s="1"/>
  <c r="S14" i="3" s="1"/>
  <c r="Q15" i="9"/>
  <c r="R15" i="9" s="1"/>
  <c r="R15" i="7"/>
  <c r="O14" i="9"/>
  <c r="S14" i="9" s="1"/>
  <c r="O14" i="1"/>
  <c r="O14" i="8"/>
  <c r="O14" i="7"/>
  <c r="Q14" i="7" s="1"/>
  <c r="S14" i="7" s="1"/>
  <c r="O14" i="4"/>
  <c r="Q14" i="4" s="1"/>
  <c r="R14" i="4"/>
  <c r="I12" i="3"/>
  <c r="H12" i="3"/>
  <c r="G12" i="3"/>
  <c r="D12" i="3"/>
  <c r="C12" i="3"/>
  <c r="B12" i="3"/>
  <c r="A12" i="3"/>
  <c r="N13" i="9"/>
  <c r="M13" i="9"/>
  <c r="L13" i="9"/>
  <c r="J13" i="9"/>
  <c r="E13" i="9"/>
  <c r="A13" i="9"/>
  <c r="N13" i="1"/>
  <c r="M13" i="1"/>
  <c r="L13" i="1"/>
  <c r="J13" i="1"/>
  <c r="E13" i="1"/>
  <c r="A13" i="1"/>
  <c r="N13" i="8"/>
  <c r="M13" i="8"/>
  <c r="L13" i="8"/>
  <c r="J13" i="8"/>
  <c r="E13" i="8"/>
  <c r="N13" i="7"/>
  <c r="N12" i="3" s="1"/>
  <c r="M13" i="7"/>
  <c r="L13" i="7"/>
  <c r="J13" i="7"/>
  <c r="E13" i="7"/>
  <c r="N13" i="4"/>
  <c r="M13" i="4"/>
  <c r="L13" i="4"/>
  <c r="J13" i="4"/>
  <c r="E13" i="4"/>
  <c r="A13" i="4"/>
  <c r="J12" i="3" l="1"/>
  <c r="L12" i="3"/>
  <c r="M12" i="3"/>
  <c r="E12" i="3"/>
  <c r="R14" i="3"/>
  <c r="Q14" i="8"/>
  <c r="S14" i="8" s="1"/>
  <c r="S13" i="3" s="1"/>
  <c r="O13" i="3"/>
  <c r="Q13" i="3"/>
  <c r="S15" i="9"/>
  <c r="Q14" i="1"/>
  <c r="S14" i="1" s="1"/>
  <c r="R14" i="7"/>
  <c r="R14" i="9"/>
  <c r="R14" i="1"/>
  <c r="R14" i="8"/>
  <c r="O13" i="9"/>
  <c r="Q13" i="9" s="1"/>
  <c r="S13" i="9"/>
  <c r="R13" i="9"/>
  <c r="O13" i="1"/>
  <c r="O13" i="8"/>
  <c r="Q13" i="8" s="1"/>
  <c r="S13" i="8" s="1"/>
  <c r="O13" i="7"/>
  <c r="Q13" i="7" s="1"/>
  <c r="S13" i="7" s="1"/>
  <c r="O13" i="4"/>
  <c r="Q13" i="4" s="1"/>
  <c r="S13" i="4" s="1"/>
  <c r="Q12" i="9"/>
  <c r="A11" i="3"/>
  <c r="I11" i="3"/>
  <c r="H11" i="3"/>
  <c r="G11" i="3"/>
  <c r="D11" i="3"/>
  <c r="C11" i="3"/>
  <c r="B11" i="3"/>
  <c r="A12" i="9"/>
  <c r="N12" i="9"/>
  <c r="M12" i="9"/>
  <c r="L12" i="9"/>
  <c r="J12" i="9"/>
  <c r="E12" i="9"/>
  <c r="A12" i="1"/>
  <c r="N12" i="1"/>
  <c r="M12" i="1"/>
  <c r="L12" i="1"/>
  <c r="J12" i="1"/>
  <c r="E12" i="1"/>
  <c r="A12" i="8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N12" i="8"/>
  <c r="M12" i="8"/>
  <c r="L12" i="8"/>
  <c r="J12" i="8"/>
  <c r="E12" i="8"/>
  <c r="A12" i="7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N12" i="7"/>
  <c r="M12" i="7"/>
  <c r="L12" i="7"/>
  <c r="J12" i="7"/>
  <c r="E12" i="7"/>
  <c r="A12" i="4"/>
  <c r="N12" i="4"/>
  <c r="M12" i="4"/>
  <c r="L12" i="4"/>
  <c r="J12" i="4"/>
  <c r="E12" i="4"/>
  <c r="R13" i="3" l="1"/>
  <c r="N11" i="3"/>
  <c r="O12" i="3"/>
  <c r="Q13" i="1"/>
  <c r="Q12" i="3" s="1"/>
  <c r="R13" i="7"/>
  <c r="R13" i="8"/>
  <c r="R13" i="4"/>
  <c r="O12" i="9"/>
  <c r="R12" i="9" s="1"/>
  <c r="M11" i="3"/>
  <c r="J11" i="3"/>
  <c r="L11" i="3"/>
  <c r="O12" i="7"/>
  <c r="Q12" i="7" s="1"/>
  <c r="R12" i="7" s="1"/>
  <c r="E11" i="3"/>
  <c r="O12" i="8"/>
  <c r="Q12" i="8" s="1"/>
  <c r="S12" i="8" s="1"/>
  <c r="O12" i="1"/>
  <c r="Q12" i="1" s="1"/>
  <c r="S12" i="1" s="1"/>
  <c r="S12" i="9"/>
  <c r="O12" i="4"/>
  <c r="Q11" i="9"/>
  <c r="Q11" i="1"/>
  <c r="Q11" i="8"/>
  <c r="Q11" i="4"/>
  <c r="I10" i="3"/>
  <c r="H10" i="3"/>
  <c r="G10" i="3"/>
  <c r="D10" i="3"/>
  <c r="C10" i="3"/>
  <c r="B10" i="3"/>
  <c r="N11" i="9"/>
  <c r="M11" i="9"/>
  <c r="L11" i="9"/>
  <c r="J11" i="9"/>
  <c r="E11" i="9"/>
  <c r="O11" i="9" s="1"/>
  <c r="N11" i="1"/>
  <c r="M11" i="1"/>
  <c r="L11" i="1"/>
  <c r="J11" i="1"/>
  <c r="E11" i="1"/>
  <c r="N11" i="8"/>
  <c r="M11" i="8"/>
  <c r="L11" i="8"/>
  <c r="J11" i="8"/>
  <c r="E11" i="8"/>
  <c r="O11" i="8" s="1"/>
  <c r="N11" i="7"/>
  <c r="M11" i="7"/>
  <c r="L11" i="7"/>
  <c r="J11" i="7"/>
  <c r="E11" i="7"/>
  <c r="N11" i="4"/>
  <c r="M11" i="4"/>
  <c r="L11" i="4"/>
  <c r="J11" i="4"/>
  <c r="E11" i="4"/>
  <c r="R13" i="1" l="1"/>
  <c r="R12" i="3" s="1"/>
  <c r="S13" i="1"/>
  <c r="S12" i="3" s="1"/>
  <c r="R12" i="8"/>
  <c r="S12" i="7"/>
  <c r="Q12" i="4"/>
  <c r="O11" i="3"/>
  <c r="R12" i="1"/>
  <c r="E10" i="3"/>
  <c r="J10" i="3"/>
  <c r="O11" i="1"/>
  <c r="S11" i="1" s="1"/>
  <c r="L10" i="3"/>
  <c r="M10" i="3"/>
  <c r="O11" i="7"/>
  <c r="N10" i="3"/>
  <c r="O11" i="4"/>
  <c r="S11" i="9"/>
  <c r="R11" i="9"/>
  <c r="S11" i="8"/>
  <c r="R11" i="8"/>
  <c r="Q10" i="9"/>
  <c r="Q10" i="1"/>
  <c r="Q10" i="4"/>
  <c r="Q11" i="7" l="1"/>
  <c r="S11" i="7" s="1"/>
  <c r="R12" i="4"/>
  <c r="R11" i="3" s="1"/>
  <c r="Q11" i="3"/>
  <c r="S12" i="4"/>
  <c r="S11" i="3" s="1"/>
  <c r="R11" i="1"/>
  <c r="R11" i="7"/>
  <c r="O10" i="3"/>
  <c r="N10" i="4"/>
  <c r="M10" i="4"/>
  <c r="L10" i="4"/>
  <c r="J10" i="4"/>
  <c r="E10" i="4"/>
  <c r="I64" i="7"/>
  <c r="H64" i="7"/>
  <c r="G64" i="7"/>
  <c r="D64" i="7"/>
  <c r="C64" i="7"/>
  <c r="B64" i="7"/>
  <c r="N10" i="7"/>
  <c r="N64" i="7" s="1"/>
  <c r="M10" i="7"/>
  <c r="M64" i="7" s="1"/>
  <c r="L10" i="7"/>
  <c r="L64" i="7" s="1"/>
  <c r="J10" i="7"/>
  <c r="J64" i="7" s="1"/>
  <c r="E10" i="7"/>
  <c r="I64" i="8"/>
  <c r="H64" i="8"/>
  <c r="G64" i="8"/>
  <c r="D64" i="8"/>
  <c r="C64" i="8"/>
  <c r="B64" i="8"/>
  <c r="N10" i="8"/>
  <c r="N64" i="8" s="1"/>
  <c r="M10" i="8"/>
  <c r="M64" i="8" s="1"/>
  <c r="L10" i="8"/>
  <c r="L64" i="8" s="1"/>
  <c r="J10" i="8"/>
  <c r="J64" i="8" s="1"/>
  <c r="E10" i="8"/>
  <c r="I64" i="1"/>
  <c r="H64" i="1"/>
  <c r="G64" i="1"/>
  <c r="D64" i="1"/>
  <c r="C64" i="1"/>
  <c r="B64" i="1"/>
  <c r="N10" i="1"/>
  <c r="N64" i="1" s="1"/>
  <c r="M10" i="1"/>
  <c r="M64" i="1" s="1"/>
  <c r="L10" i="1"/>
  <c r="L64" i="1" s="1"/>
  <c r="J10" i="1"/>
  <c r="J64" i="1" s="1"/>
  <c r="E10" i="1"/>
  <c r="Q10" i="3" l="1"/>
  <c r="S11" i="4"/>
  <c r="S10" i="3" s="1"/>
  <c r="R11" i="4"/>
  <c r="R10" i="3" s="1"/>
  <c r="O10" i="1"/>
  <c r="O10" i="8"/>
  <c r="Q10" i="8" s="1"/>
  <c r="O10" i="7"/>
  <c r="Q10" i="7" s="1"/>
  <c r="O10" i="4"/>
  <c r="E64" i="7"/>
  <c r="E64" i="8"/>
  <c r="O64" i="1"/>
  <c r="E64" i="1"/>
  <c r="O64" i="8" l="1"/>
  <c r="O64" i="7"/>
  <c r="R10" i="4"/>
  <c r="S10" i="4"/>
  <c r="S10" i="7"/>
  <c r="S64" i="7" s="1"/>
  <c r="Q64" i="7"/>
  <c r="R10" i="7"/>
  <c r="R64" i="7" s="1"/>
  <c r="Q64" i="8"/>
  <c r="R10" i="8"/>
  <c r="R64" i="8" s="1"/>
  <c r="S10" i="8"/>
  <c r="S64" i="8" s="1"/>
  <c r="Q64" i="1"/>
  <c r="R10" i="1"/>
  <c r="R64" i="1" s="1"/>
  <c r="S10" i="1"/>
  <c r="S64" i="1" s="1"/>
  <c r="I64" i="9" l="1"/>
  <c r="H64" i="9"/>
  <c r="G64" i="9"/>
  <c r="D64" i="9"/>
  <c r="C64" i="9"/>
  <c r="B64" i="9"/>
  <c r="N10" i="9"/>
  <c r="N64" i="9" s="1"/>
  <c r="M10" i="9"/>
  <c r="M64" i="9" s="1"/>
  <c r="L10" i="9"/>
  <c r="L64" i="9" s="1"/>
  <c r="J10" i="9"/>
  <c r="J64" i="9" s="1"/>
  <c r="E10" i="9"/>
  <c r="E64" i="9" s="1"/>
  <c r="O10" i="9" l="1"/>
  <c r="O64" i="9" l="1"/>
  <c r="S10" i="9"/>
  <c r="S64" i="9" s="1"/>
  <c r="Q64" i="9" l="1"/>
  <c r="R10" i="9"/>
  <c r="R64" i="9" s="1"/>
  <c r="D9" i="3"/>
  <c r="C9" i="3"/>
  <c r="B9" i="3"/>
  <c r="I9" i="3" l="1"/>
  <c r="H9" i="3"/>
  <c r="G9" i="3"/>
  <c r="I63" i="3" l="1"/>
  <c r="H63" i="3"/>
  <c r="G63" i="3"/>
  <c r="M9" i="3" l="1"/>
  <c r="N9" i="3"/>
  <c r="L9" i="3"/>
  <c r="J9" i="3"/>
  <c r="E9" i="3"/>
  <c r="N63" i="3" l="1"/>
  <c r="M63" i="3"/>
  <c r="O9" i="3" l="1"/>
  <c r="Q9" i="3" l="1"/>
  <c r="D63" i="3" l="1"/>
  <c r="C63" i="3"/>
  <c r="B63" i="3"/>
  <c r="S9" i="3" l="1"/>
  <c r="R9" i="3"/>
  <c r="J63" i="3" l="1"/>
  <c r="E63" i="3"/>
  <c r="L63" i="3" l="1"/>
  <c r="O63" i="3" l="1"/>
  <c r="Q63" i="3" l="1"/>
  <c r="R63" i="3" l="1"/>
  <c r="S63" i="3"/>
</calcChain>
</file>

<file path=xl/sharedStrings.xml><?xml version="1.0" encoding="utf-8"?>
<sst xmlns="http://schemas.openxmlformats.org/spreadsheetml/2006/main" count="157" uniqueCount="25">
  <si>
    <t>Gross Tickets Written</t>
  </si>
  <si>
    <t>Tickets Cashed</t>
  </si>
  <si>
    <t>Voids</t>
  </si>
  <si>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</si>
  <si>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</si>
  <si>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</si>
  <si>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</si>
  <si>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</si>
  <si>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</si>
  <si>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</si>
  <si>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</si>
  <si>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</si>
  <si>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</si>
  <si>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</si>
  <si>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Retail</t>
  </si>
  <si>
    <t>Total</t>
  </si>
  <si>
    <t>Mobile</t>
  </si>
  <si>
    <t>WEEKLY SPORTS WAGERING REVENUE SUMMARY</t>
  </si>
  <si>
    <t>FY 2021</t>
  </si>
  <si>
    <t>FISCAL YEAR 2022</t>
  </si>
  <si>
    <t>7/3/2021 *</t>
  </si>
  <si>
    <t>* 3 days to start fiscal year</t>
  </si>
  <si>
    <t>6/30/2022 ***</t>
  </si>
  <si>
    <t>*** 5 days to start end year</t>
  </si>
  <si>
    <t>FISCAL YEAR ENDING JUNE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</si>
</sst>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14" fontId="5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44" fontId="5" fillId="0" borderId="0" xfId="1" applyFont="1"/>
    <xf numFmtId="44" fontId="5" fillId="0" borderId="2" xfId="1" applyFont="1" applyBorder="1"/>
    <xf numFmtId="0" fontId="7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Border="1"/>
    <xf numFmtId="44" fontId="5" fillId="0" borderId="0" xfId="1" applyFont="1" applyBorder="1"/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3" fontId="5" fillId="0" borderId="0" xfId="1" applyNumberFormat="1" applyFont="1" applyBorder="1"/>
    <xf numFmtId="0" fontId="5" fillId="0" borderId="0" xfId="0" applyFont="1" applyAlignment="1">
      <alignment horizontal="center"/>
    </xf>
    <xf numFmtId="44" fontId="5" fillId="0" borderId="0" xfId="1" applyFont="1" applyFill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0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34" activePane="bottomLeft" state="frozen"/>
      <selection pane="bottomLeft" activeCell="A63" sqref="A63"/>
    </sheetView>
  </sheetViews>
  <sheetFormatPr defaultColWidth="10.7109375" defaultRowHeight="15" customHeight="1" x14ac:dyDescent="0.25"/>
  <cols>
    <col min="1" max="1" width="13.85546875" style="2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 s="9" customFormat="1" ht="15" customHeight="1" x14ac:dyDescent="0.25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s="9" customFormat="1" ht="15" customHeight="1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9" customFormat="1" ht="15" customHeight="1" x14ac:dyDescent="0.25">
      <c r="A4" s="27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s="9" customFormat="1" ht="15" customHeight="1" x14ac:dyDescent="0.25">
      <c r="A5" s="12"/>
      <c r="B5" s="12"/>
      <c r="C5" s="12"/>
      <c r="D5" s="12"/>
      <c r="E5" s="12"/>
      <c r="F5" s="7"/>
      <c r="G5" s="13"/>
      <c r="H5" s="13"/>
      <c r="I5" s="7"/>
      <c r="J5" s="12"/>
      <c r="K5" s="12"/>
      <c r="L5" s="1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ht="15" customHeight="1" x14ac:dyDescent="0.25">
      <c r="A6" s="21"/>
      <c r="B6" s="25" t="s">
        <v>14</v>
      </c>
      <c r="C6" s="25"/>
      <c r="D6" s="25"/>
      <c r="E6" s="25"/>
      <c r="F6" s="17"/>
      <c r="G6" s="25" t="s">
        <v>16</v>
      </c>
      <c r="H6" s="25"/>
      <c r="I6" s="25"/>
      <c r="J6" s="25"/>
      <c r="K6" s="17"/>
      <c r="L6" s="25" t="s">
        <v>15</v>
      </c>
      <c r="M6" s="25"/>
      <c r="N6" s="25"/>
      <c r="O6" s="25"/>
      <c r="P6" s="21"/>
    </row>
    <row r="7" spans="1:31" s="6" customFormat="1" ht="25.5" x14ac:dyDescent="0.2">
      <c r="A7" s="3"/>
      <c r="B7" s="5" t="s">
        <v>0</v>
      </c>
      <c r="C7" s="4" t="s">
        <v>2</v>
      </c>
      <c r="D7" s="5" t="s">
        <v>1</v>
      </c>
      <c r="E7" s="5" t="s">
        <v>7</v>
      </c>
      <c r="F7" s="18"/>
      <c r="G7" s="5" t="s">
        <v>0</v>
      </c>
      <c r="H7" s="4" t="s">
        <v>2</v>
      </c>
      <c r="I7" s="5" t="s">
        <v>1</v>
      </c>
      <c r="J7" s="5" t="s">
        <v>7</v>
      </c>
      <c r="K7" s="18"/>
      <c r="L7" s="5" t="s">
        <v>0</v>
      </c>
      <c r="M7" s="4" t="s">
        <v>2</v>
      </c>
      <c r="N7" s="5" t="s">
        <v>1</v>
      </c>
      <c r="O7" s="5" t="s">
        <v>7</v>
      </c>
      <c r="P7" s="18"/>
      <c r="Q7" s="5" t="s">
        <v>8</v>
      </c>
      <c r="R7" s="5" t="s">
        <v>9</v>
      </c>
      <c r="S7" s="5" t="s">
        <v>10</v>
      </c>
    </row>
    <row r="8" spans="1:31" ht="15" customHeight="1" x14ac:dyDescent="0.25">
      <c r="A8" s="23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16"/>
      <c r="Q8" s="7"/>
      <c r="R8" s="7"/>
      <c r="S8" s="7"/>
      <c r="T8" s="20"/>
    </row>
    <row r="9" spans="1:31" ht="15" customHeight="1" x14ac:dyDescent="0.25">
      <c r="A9" s="23" t="s">
        <v>20</v>
      </c>
      <c r="B9" s="7">
        <f>SUM(Mountaineer:Greenbrier!B10)</f>
        <v>644488.99</v>
      </c>
      <c r="C9" s="7">
        <f>SUM(Mountaineer:Greenbrier!C10)</f>
        <v>-5202</v>
      </c>
      <c r="D9" s="7">
        <f>SUM(Mountaineer:Greenbrier!D10)</f>
        <v>-608509.59</v>
      </c>
      <c r="E9" s="7">
        <f>SUM(Mountaineer:Greenbrier!E10)</f>
        <v>30777.400000000031</v>
      </c>
      <c r="F9" s="16"/>
      <c r="G9" s="7">
        <f>SUM(Mountaineer:Greenbrier!G10)</f>
        <v>1570181.37</v>
      </c>
      <c r="H9" s="7">
        <f>SUM(Mountaineer:Greenbrier!H10)</f>
        <v>-8151.8</v>
      </c>
      <c r="I9" s="7">
        <f>SUM(Mountaineer:Greenbrier!I10)</f>
        <v>-1405364.9500000002</v>
      </c>
      <c r="J9" s="7">
        <f>SUM(Mountaineer:Greenbrier!J10)</f>
        <v>156664.61999999994</v>
      </c>
      <c r="K9" s="16"/>
      <c r="L9" s="7">
        <f>SUM(Mountaineer:Greenbrier!L10)</f>
        <v>2214670.3600000003</v>
      </c>
      <c r="M9" s="7">
        <f>SUM(Mountaineer:Greenbrier!M10)</f>
        <v>-13353.8</v>
      </c>
      <c r="N9" s="7">
        <f>SUM(Mountaineer:Greenbrier!N10)</f>
        <v>-2013874.54</v>
      </c>
      <c r="O9" s="7">
        <f>SUM(Mountaineer:Greenbrier!O10)</f>
        <v>187442.01999999996</v>
      </c>
      <c r="P9" s="16"/>
      <c r="Q9" s="7">
        <f>SUM(Mountaineer:Greenbrier!Q10)</f>
        <v>18744.169999999998</v>
      </c>
      <c r="R9" s="7">
        <f>SUM(Mountaineer:Greenbrier!R10)</f>
        <v>2811.63</v>
      </c>
      <c r="S9" s="7">
        <f>SUM(Mountaineer:Greenbrier!S10)</f>
        <v>15932.539999999999</v>
      </c>
      <c r="T9" s="20"/>
    </row>
    <row r="10" spans="1:31" ht="15" customHeight="1" x14ac:dyDescent="0.25">
      <c r="A10" s="23">
        <v>44387</v>
      </c>
      <c r="B10" s="7">
        <f>SUM(Mountaineer:Greenbrier!B11)</f>
        <v>1489856.5899999999</v>
      </c>
      <c r="C10" s="7">
        <f>SUM(Mountaineer:Greenbrier!C11)</f>
        <v>-9715</v>
      </c>
      <c r="D10" s="7">
        <f>SUM(Mountaineer:Greenbrier!D11)</f>
        <v>-1292704.21</v>
      </c>
      <c r="E10" s="7">
        <f>SUM(Mountaineer:Greenbrier!E11)</f>
        <v>187437.38000000006</v>
      </c>
      <c r="F10" s="16"/>
      <c r="G10" s="7">
        <f>SUM(Mountaineer:Greenbrier!G11)</f>
        <v>3897021.8200000003</v>
      </c>
      <c r="H10" s="7">
        <f>SUM(Mountaineer:Greenbrier!H11)</f>
        <v>-16338.76</v>
      </c>
      <c r="I10" s="7">
        <f>SUM(Mountaineer:Greenbrier!I11)</f>
        <v>-3262666.58</v>
      </c>
      <c r="J10" s="7">
        <f>SUM(Mountaineer:Greenbrier!J11)</f>
        <v>618016.48</v>
      </c>
      <c r="K10" s="16"/>
      <c r="L10" s="7">
        <f>SUM(Mountaineer:Greenbrier!L11)</f>
        <v>5386878.4100000001</v>
      </c>
      <c r="M10" s="7">
        <f>SUM(Mountaineer:Greenbrier!M11)</f>
        <v>-26053.760000000002</v>
      </c>
      <c r="N10" s="7">
        <f>SUM(Mountaineer:Greenbrier!N11)</f>
        <v>-4555370.79</v>
      </c>
      <c r="O10" s="7">
        <f>SUM(Mountaineer:Greenbrier!O11)</f>
        <v>805453.8600000001</v>
      </c>
      <c r="P10" s="16"/>
      <c r="Q10" s="7">
        <f>SUM(Mountaineer:Greenbrier!Q11)</f>
        <v>80545.39</v>
      </c>
      <c r="R10" s="7">
        <f>SUM(Mountaineer:Greenbrier!R11)</f>
        <v>12081.8</v>
      </c>
      <c r="S10" s="7">
        <f>SUM(Mountaineer:Greenbrier!S11)</f>
        <v>68463.59</v>
      </c>
      <c r="T10" s="20"/>
    </row>
    <row r="11" spans="1:31" ht="15" customHeight="1" x14ac:dyDescent="0.25">
      <c r="A11" s="23">
        <f t="shared" ref="A11:A16" si="0">A10+7</f>
        <v>44394</v>
      </c>
      <c r="B11" s="7">
        <f>SUM(Mountaineer:Greenbrier!B12)</f>
        <v>1366193.3800000001</v>
      </c>
      <c r="C11" s="7">
        <f>SUM(Mountaineer:Greenbrier!C12)</f>
        <v>-3164</v>
      </c>
      <c r="D11" s="7">
        <f>SUM(Mountaineer:Greenbrier!D12)</f>
        <v>-1183044.1000000001</v>
      </c>
      <c r="E11" s="7">
        <f>SUM(Mountaineer:Greenbrier!E12)</f>
        <v>179985.28000000009</v>
      </c>
      <c r="F11" s="16"/>
      <c r="G11" s="7">
        <f>SUM(Mountaineer:Greenbrier!G12)</f>
        <v>3185102.4</v>
      </c>
      <c r="H11" s="7">
        <f>SUM(Mountaineer:Greenbrier!H12)</f>
        <v>-17721.47</v>
      </c>
      <c r="I11" s="7">
        <f>SUM(Mountaineer:Greenbrier!I12)</f>
        <v>-2773509.49</v>
      </c>
      <c r="J11" s="7">
        <f>SUM(Mountaineer:Greenbrier!J12)</f>
        <v>393871.43999999989</v>
      </c>
      <c r="K11" s="16"/>
      <c r="L11" s="7">
        <f>SUM(Mountaineer:Greenbrier!L12)</f>
        <v>4551295.78</v>
      </c>
      <c r="M11" s="7">
        <f>SUM(Mountaineer:Greenbrier!M12)</f>
        <v>-20885.47</v>
      </c>
      <c r="N11" s="7">
        <f>SUM(Mountaineer:Greenbrier!N12)</f>
        <v>-3956553.59</v>
      </c>
      <c r="O11" s="7">
        <f>SUM(Mountaineer:Greenbrier!O12)</f>
        <v>573856.72</v>
      </c>
      <c r="P11" s="16"/>
      <c r="Q11" s="7">
        <f>SUM(Mountaineer:Greenbrier!Q12)</f>
        <v>57385.68</v>
      </c>
      <c r="R11" s="7">
        <f>SUM(Mountaineer:Greenbrier!R12)</f>
        <v>8607.86</v>
      </c>
      <c r="S11" s="7">
        <f>SUM(Mountaineer:Greenbrier!S12)</f>
        <v>48777.82</v>
      </c>
      <c r="T11" s="20"/>
    </row>
    <row r="12" spans="1:31" ht="15" customHeight="1" x14ac:dyDescent="0.25">
      <c r="A12" s="23">
        <f t="shared" si="0"/>
        <v>44401</v>
      </c>
      <c r="B12" s="7">
        <f>SUM(Mountaineer:Greenbrier!B13)</f>
        <v>1274428.6299999999</v>
      </c>
      <c r="C12" s="7">
        <f>SUM(Mountaineer:Greenbrier!C13)</f>
        <v>-12484</v>
      </c>
      <c r="D12" s="7">
        <f>SUM(Mountaineer:Greenbrier!D13)</f>
        <v>-1216631.25</v>
      </c>
      <c r="E12" s="7">
        <f>SUM(Mountaineer:Greenbrier!E13)</f>
        <v>45313.380000000005</v>
      </c>
      <c r="F12" s="16"/>
      <c r="G12" s="7">
        <f>SUM(Mountaineer:Greenbrier!G13)</f>
        <v>3499729.01</v>
      </c>
      <c r="H12" s="7">
        <f>SUM(Mountaineer:Greenbrier!H13)</f>
        <v>-18716.689999999999</v>
      </c>
      <c r="I12" s="7">
        <f>SUM(Mountaineer:Greenbrier!I13)</f>
        <v>-3090624.88</v>
      </c>
      <c r="J12" s="7">
        <f>SUM(Mountaineer:Greenbrier!J13)</f>
        <v>390387.44000000006</v>
      </c>
      <c r="K12" s="16"/>
      <c r="L12" s="7">
        <f>SUM(Mountaineer:Greenbrier!L13)</f>
        <v>4774157.6399999997</v>
      </c>
      <c r="M12" s="7">
        <f>SUM(Mountaineer:Greenbrier!M13)</f>
        <v>-31200.69</v>
      </c>
      <c r="N12" s="7">
        <f>SUM(Mountaineer:Greenbrier!N13)</f>
        <v>-4307256.13</v>
      </c>
      <c r="O12" s="7">
        <f>SUM(Mountaineer:Greenbrier!O13)</f>
        <v>435700.82000000007</v>
      </c>
      <c r="P12" s="16"/>
      <c r="Q12" s="7">
        <f>SUM(Mountaineer:Greenbrier!Q13)</f>
        <v>43570.080000000002</v>
      </c>
      <c r="R12" s="7">
        <f>SUM(Mountaineer:Greenbrier!R13)</f>
        <v>6535.51</v>
      </c>
      <c r="S12" s="7">
        <f>SUM(Mountaineer:Greenbrier!S13)</f>
        <v>37034.57</v>
      </c>
      <c r="T12" s="20"/>
    </row>
    <row r="13" spans="1:31" ht="15" customHeight="1" x14ac:dyDescent="0.25">
      <c r="A13" s="23">
        <f t="shared" si="0"/>
        <v>44408</v>
      </c>
      <c r="B13" s="7">
        <f>SUM(Mountaineer:Greenbrier!B14)</f>
        <v>936825.31</v>
      </c>
      <c r="C13" s="7">
        <f>SUM(Mountaineer:Greenbrier!C14)</f>
        <v>-11082</v>
      </c>
      <c r="D13" s="7">
        <f>SUM(Mountaineer:Greenbrier!D14)</f>
        <v>-844840.48</v>
      </c>
      <c r="E13" s="7">
        <f>SUM(Mountaineer:Greenbrier!E14)</f>
        <v>80902.829999999958</v>
      </c>
      <c r="F13" s="16"/>
      <c r="G13" s="7">
        <f>SUM(Mountaineer:Greenbrier!G14)</f>
        <v>3426447.59</v>
      </c>
      <c r="H13" s="7">
        <f>SUM(Mountaineer:Greenbrier!H14)</f>
        <v>-16930.82</v>
      </c>
      <c r="I13" s="7">
        <f>SUM(Mountaineer:Greenbrier!I14)</f>
        <v>-3197130.2800000003</v>
      </c>
      <c r="J13" s="7">
        <f>SUM(Mountaineer:Greenbrier!J14)</f>
        <v>212386.48999999976</v>
      </c>
      <c r="K13" s="16"/>
      <c r="L13" s="7">
        <f>SUM(Mountaineer:Greenbrier!L14)</f>
        <v>4363272.8999999994</v>
      </c>
      <c r="M13" s="7">
        <f>SUM(Mountaineer:Greenbrier!M14)</f>
        <v>-28012.82</v>
      </c>
      <c r="N13" s="7">
        <f>SUM(Mountaineer:Greenbrier!N14)</f>
        <v>-4041970.7600000007</v>
      </c>
      <c r="O13" s="7">
        <f>SUM(Mountaineer:Greenbrier!O14)</f>
        <v>293289.31999999972</v>
      </c>
      <c r="P13" s="16"/>
      <c r="Q13" s="7">
        <f>SUM(Mountaineer:Greenbrier!Q14)</f>
        <v>29328.93</v>
      </c>
      <c r="R13" s="7">
        <f>SUM(Mountaineer:Greenbrier!R14)</f>
        <v>4399.3500000000004</v>
      </c>
      <c r="S13" s="7">
        <f>SUM(Mountaineer:Greenbrier!S14)</f>
        <v>24929.579999999998</v>
      </c>
      <c r="T13" s="20"/>
    </row>
    <row r="14" spans="1:31" ht="15" customHeight="1" x14ac:dyDescent="0.25">
      <c r="A14" s="23">
        <f t="shared" si="0"/>
        <v>44415</v>
      </c>
      <c r="B14" s="7">
        <f>SUM(Mountaineer:Greenbrier!B15)</f>
        <v>1102795.5699999998</v>
      </c>
      <c r="C14" s="7">
        <f>SUM(Mountaineer:Greenbrier!C15)</f>
        <v>-2939</v>
      </c>
      <c r="D14" s="7">
        <f>SUM(Mountaineer:Greenbrier!D15)</f>
        <v>-951045.25</v>
      </c>
      <c r="E14" s="7">
        <f>SUM(Mountaineer:Greenbrier!E15)</f>
        <v>148811.31999999998</v>
      </c>
      <c r="F14" s="16"/>
      <c r="G14" s="7">
        <f>SUM(Mountaineer:Greenbrier!G15)</f>
        <v>3573183.55</v>
      </c>
      <c r="H14" s="7">
        <f>SUM(Mountaineer:Greenbrier!H15)</f>
        <v>-4913.8999999999996</v>
      </c>
      <c r="I14" s="7">
        <f>SUM(Mountaineer:Greenbrier!I15)</f>
        <v>-3315542.46</v>
      </c>
      <c r="J14" s="7">
        <f>SUM(Mountaineer:Greenbrier!J15)</f>
        <v>252727.18999999992</v>
      </c>
      <c r="K14" s="16"/>
      <c r="L14" s="7">
        <f>SUM(Mountaineer:Greenbrier!L15)</f>
        <v>4675979.1199999992</v>
      </c>
      <c r="M14" s="7">
        <f>SUM(Mountaineer:Greenbrier!M15)</f>
        <v>-7852.9</v>
      </c>
      <c r="N14" s="7">
        <f>SUM(Mountaineer:Greenbrier!N15)</f>
        <v>-4266587.71</v>
      </c>
      <c r="O14" s="7">
        <f>SUM(Mountaineer:Greenbrier!O15)</f>
        <v>401538.50999999989</v>
      </c>
      <c r="P14" s="16"/>
      <c r="Q14" s="7">
        <f>SUM(Mountaineer:Greenbrier!Q15)</f>
        <v>40153.85</v>
      </c>
      <c r="R14" s="7">
        <f>SUM(Mountaineer:Greenbrier!R15)</f>
        <v>6023.08</v>
      </c>
      <c r="S14" s="7">
        <f>SUM(Mountaineer:Greenbrier!S15)</f>
        <v>34130.769999999997</v>
      </c>
      <c r="T14" s="20"/>
    </row>
    <row r="15" spans="1:31" ht="15" customHeight="1" x14ac:dyDescent="0.25">
      <c r="A15" s="23">
        <f t="shared" si="0"/>
        <v>44422</v>
      </c>
      <c r="B15" s="7">
        <f>SUM(Mountaineer:Greenbrier!B16)</f>
        <v>1605787.04</v>
      </c>
      <c r="C15" s="7">
        <f>SUM(Mountaineer:Greenbrier!C16)</f>
        <v>-15947</v>
      </c>
      <c r="D15" s="7">
        <f>SUM(Mountaineer:Greenbrier!D16)</f>
        <v>-1474308.48</v>
      </c>
      <c r="E15" s="7">
        <f>SUM(Mountaineer:Greenbrier!E16)</f>
        <v>115531.55999999997</v>
      </c>
      <c r="F15" s="16"/>
      <c r="G15" s="7">
        <f>SUM(Mountaineer:Greenbrier!G16)</f>
        <v>4079612.94</v>
      </c>
      <c r="H15" s="7">
        <f>SUM(Mountaineer:Greenbrier!H16)</f>
        <v>-22275.45</v>
      </c>
      <c r="I15" s="7">
        <f>SUM(Mountaineer:Greenbrier!I16)</f>
        <v>-3800698.4200000004</v>
      </c>
      <c r="J15" s="7">
        <f>SUM(Mountaineer:Greenbrier!J16)</f>
        <v>256639.06999999986</v>
      </c>
      <c r="K15" s="16"/>
      <c r="L15" s="7">
        <f>SUM(Mountaineer:Greenbrier!L16)</f>
        <v>5685399.9800000004</v>
      </c>
      <c r="M15" s="7">
        <f>SUM(Mountaineer:Greenbrier!M16)</f>
        <v>-38222.449999999997</v>
      </c>
      <c r="N15" s="7">
        <f>SUM(Mountaineer:Greenbrier!N16)</f>
        <v>-5275006.9000000004</v>
      </c>
      <c r="O15" s="7">
        <f>SUM(Mountaineer:Greenbrier!O16)</f>
        <v>372170.62999999983</v>
      </c>
      <c r="P15" s="16"/>
      <c r="Q15" s="7">
        <f>SUM(Mountaineer:Greenbrier!Q16)</f>
        <v>37217.06</v>
      </c>
      <c r="R15" s="7">
        <f>SUM(Mountaineer:Greenbrier!R16)</f>
        <v>5582.5599999999995</v>
      </c>
      <c r="S15" s="7">
        <f>SUM(Mountaineer:Greenbrier!S16)</f>
        <v>31634.5</v>
      </c>
      <c r="T15" s="20"/>
    </row>
    <row r="16" spans="1:31" ht="15" customHeight="1" x14ac:dyDescent="0.25">
      <c r="A16" s="23">
        <f t="shared" si="0"/>
        <v>44429</v>
      </c>
      <c r="B16" s="7">
        <f>SUM(Mountaineer:Greenbrier!B17)</f>
        <v>1521954.59</v>
      </c>
      <c r="C16" s="7">
        <f>SUM(Mountaineer:Greenbrier!C17)</f>
        <v>-9245.5</v>
      </c>
      <c r="D16" s="7">
        <f>SUM(Mountaineer:Greenbrier!D17)</f>
        <v>-1382707.04</v>
      </c>
      <c r="E16" s="7">
        <f>SUM(Mountaineer:Greenbrier!E17)</f>
        <v>130002.05000000006</v>
      </c>
      <c r="F16" s="16"/>
      <c r="G16" s="7">
        <f>SUM(Mountaineer:Greenbrier!G17)</f>
        <v>4720500.79</v>
      </c>
      <c r="H16" s="7">
        <f>SUM(Mountaineer:Greenbrier!H17)</f>
        <v>-11241.14</v>
      </c>
      <c r="I16" s="7">
        <f>SUM(Mountaineer:Greenbrier!I17)</f>
        <v>-4300145.9399999995</v>
      </c>
      <c r="J16" s="7">
        <f>SUM(Mountaineer:Greenbrier!J17)</f>
        <v>409113.71000000037</v>
      </c>
      <c r="K16" s="16"/>
      <c r="L16" s="7">
        <f>SUM(Mountaineer:Greenbrier!L17)</f>
        <v>6242455.3799999999</v>
      </c>
      <c r="M16" s="7">
        <f>SUM(Mountaineer:Greenbrier!M17)</f>
        <v>-20486.64</v>
      </c>
      <c r="N16" s="7">
        <f>SUM(Mountaineer:Greenbrier!N17)</f>
        <v>-5682852.9800000004</v>
      </c>
      <c r="O16" s="7">
        <f>SUM(Mountaineer:Greenbrier!O17)</f>
        <v>539115.76000000047</v>
      </c>
      <c r="P16" s="16"/>
      <c r="Q16" s="7">
        <f>SUM(Mountaineer:Greenbrier!Q17)</f>
        <v>53911.58</v>
      </c>
      <c r="R16" s="7">
        <f>SUM(Mountaineer:Greenbrier!R17)</f>
        <v>8086.73</v>
      </c>
      <c r="S16" s="7">
        <f>SUM(Mountaineer:Greenbrier!S17)</f>
        <v>45824.85</v>
      </c>
      <c r="T16" s="20"/>
    </row>
    <row r="17" spans="1:20" ht="15" customHeight="1" x14ac:dyDescent="0.25">
      <c r="A17" s="23">
        <f t="shared" ref="A17:A60" si="1">A16+7</f>
        <v>44436</v>
      </c>
      <c r="B17" s="7">
        <f>SUM(Mountaineer:Greenbrier!B18)</f>
        <v>1508986.38</v>
      </c>
      <c r="C17" s="7">
        <f>SUM(Mountaineer:Greenbrier!C18)</f>
        <v>-9382</v>
      </c>
      <c r="D17" s="7">
        <f>SUM(Mountaineer:Greenbrier!D18)</f>
        <v>-1178796.3500000001</v>
      </c>
      <c r="E17" s="7">
        <f>SUM(Mountaineer:Greenbrier!E18)</f>
        <v>320808.03000000003</v>
      </c>
      <c r="F17" s="16"/>
      <c r="G17" s="7">
        <f>SUM(Mountaineer:Greenbrier!G18)</f>
        <v>4237268.16</v>
      </c>
      <c r="H17" s="7">
        <f>SUM(Mountaineer:Greenbrier!H18)</f>
        <v>-12876.51</v>
      </c>
      <c r="I17" s="7">
        <f>SUM(Mountaineer:Greenbrier!I18)</f>
        <v>-3864641.26</v>
      </c>
      <c r="J17" s="7">
        <f>SUM(Mountaineer:Greenbrier!J18)</f>
        <v>359750.39000000013</v>
      </c>
      <c r="K17" s="16"/>
      <c r="L17" s="7">
        <f>SUM(Mountaineer:Greenbrier!L18)</f>
        <v>5746254.54</v>
      </c>
      <c r="M17" s="7">
        <f>SUM(Mountaineer:Greenbrier!M18)</f>
        <v>-22258.510000000002</v>
      </c>
      <c r="N17" s="7">
        <f>SUM(Mountaineer:Greenbrier!N18)</f>
        <v>-5043437.6099999994</v>
      </c>
      <c r="O17" s="7">
        <f>SUM(Mountaineer:Greenbrier!O18)</f>
        <v>680558.42000000016</v>
      </c>
      <c r="P17" s="16"/>
      <c r="Q17" s="7">
        <f>SUM(Mountaineer:Greenbrier!Q18)</f>
        <v>68055.86</v>
      </c>
      <c r="R17" s="7">
        <f>SUM(Mountaineer:Greenbrier!R18)</f>
        <v>10208.380000000001</v>
      </c>
      <c r="S17" s="7">
        <f>SUM(Mountaineer:Greenbrier!S18)</f>
        <v>57847.48</v>
      </c>
      <c r="T17" s="20"/>
    </row>
    <row r="18" spans="1:20" ht="15" customHeight="1" x14ac:dyDescent="0.25">
      <c r="A18" s="23">
        <f t="shared" si="1"/>
        <v>44443</v>
      </c>
      <c r="B18" s="7">
        <f>SUM(Mountaineer:Greenbrier!B19)</f>
        <v>2151006.5700000003</v>
      </c>
      <c r="C18" s="7">
        <f>SUM(Mountaineer:Greenbrier!C19)</f>
        <v>-10880.75</v>
      </c>
      <c r="D18" s="7">
        <f>SUM(Mountaineer:Greenbrier!D19)</f>
        <v>-1234833.25</v>
      </c>
      <c r="E18" s="7">
        <f>SUM(Mountaineer:Greenbrier!E19)</f>
        <v>905292.57000000007</v>
      </c>
      <c r="F18" s="16"/>
      <c r="G18" s="7">
        <f>SUM(Mountaineer:Greenbrier!G19)</f>
        <v>6671704.0899999999</v>
      </c>
      <c r="H18" s="7">
        <f>SUM(Mountaineer:Greenbrier!H19)</f>
        <v>-11003.2</v>
      </c>
      <c r="I18" s="7">
        <f>SUM(Mountaineer:Greenbrier!I19)</f>
        <v>-5951587.9799999995</v>
      </c>
      <c r="J18" s="7">
        <f>SUM(Mountaineer:Greenbrier!J19)</f>
        <v>709112.9099999998</v>
      </c>
      <c r="K18" s="16"/>
      <c r="L18" s="7">
        <f>SUM(Mountaineer:Greenbrier!L19)</f>
        <v>8822710.6600000001</v>
      </c>
      <c r="M18" s="7">
        <f>SUM(Mountaineer:Greenbrier!M19)</f>
        <v>-21883.95</v>
      </c>
      <c r="N18" s="7">
        <f>SUM(Mountaineer:Greenbrier!N19)</f>
        <v>-7186421.2300000004</v>
      </c>
      <c r="O18" s="7">
        <f>SUM(Mountaineer:Greenbrier!O19)</f>
        <v>1614405.4799999997</v>
      </c>
      <c r="P18" s="16"/>
      <c r="Q18" s="7">
        <f>SUM(Mountaineer:Greenbrier!Q19)</f>
        <v>161440.54</v>
      </c>
      <c r="R18" s="7">
        <f>SUM(Mountaineer:Greenbrier!R19)</f>
        <v>24216.09</v>
      </c>
      <c r="S18" s="7">
        <f>SUM(Mountaineer:Greenbrier!S19)</f>
        <v>137224.44999999998</v>
      </c>
      <c r="T18" s="20"/>
    </row>
    <row r="19" spans="1:20" ht="15" customHeight="1" x14ac:dyDescent="0.25">
      <c r="A19" s="23">
        <f t="shared" si="1"/>
        <v>44450</v>
      </c>
      <c r="B19" s="7">
        <f>SUM(Mountaineer:Greenbrier!B20)</f>
        <v>2666823.6399999997</v>
      </c>
      <c r="C19" s="7">
        <f>SUM(Mountaineer:Greenbrier!C20)</f>
        <v>-30068.25</v>
      </c>
      <c r="D19" s="7">
        <f>SUM(Mountaineer:Greenbrier!D20)</f>
        <v>-1621441.08</v>
      </c>
      <c r="E19" s="7">
        <f>SUM(Mountaineer:Greenbrier!E20)</f>
        <v>1015314.3099999998</v>
      </c>
      <c r="F19" s="16"/>
      <c r="G19" s="7">
        <f>SUM(Mountaineer:Greenbrier!G20)</f>
        <v>7999780.9600000009</v>
      </c>
      <c r="H19" s="7">
        <f>SUM(Mountaineer:Greenbrier!H20)</f>
        <v>-10205.43</v>
      </c>
      <c r="I19" s="7">
        <f>SUM(Mountaineer:Greenbrier!I20)</f>
        <v>-7324366.8100000005</v>
      </c>
      <c r="J19" s="7">
        <f>SUM(Mountaineer:Greenbrier!J20)</f>
        <v>665208.72000000009</v>
      </c>
      <c r="K19" s="16"/>
      <c r="L19" s="7">
        <f>SUM(Mountaineer:Greenbrier!L20)</f>
        <v>10666604.6</v>
      </c>
      <c r="M19" s="7">
        <f>SUM(Mountaineer:Greenbrier!M20)</f>
        <v>-40273.68</v>
      </c>
      <c r="N19" s="7">
        <f>SUM(Mountaineer:Greenbrier!N20)</f>
        <v>-8945807.8900000006</v>
      </c>
      <c r="O19" s="7">
        <f>SUM(Mountaineer:Greenbrier!O20)</f>
        <v>1680523.0299999998</v>
      </c>
      <c r="P19" s="16"/>
      <c r="Q19" s="7">
        <f>SUM(Mountaineer:Greenbrier!Q20)</f>
        <v>168052.3</v>
      </c>
      <c r="R19" s="7">
        <f>SUM(Mountaineer:Greenbrier!R20)</f>
        <v>25207.85</v>
      </c>
      <c r="S19" s="7">
        <f>SUM(Mountaineer:Greenbrier!S20)</f>
        <v>142844.45000000001</v>
      </c>
      <c r="T19" s="20"/>
    </row>
    <row r="20" spans="1:20" ht="15" customHeight="1" x14ac:dyDescent="0.25">
      <c r="A20" s="23">
        <f t="shared" si="1"/>
        <v>44457</v>
      </c>
      <c r="B20" s="7">
        <f>SUM(Mountaineer:Greenbrier!B21)</f>
        <v>3340294.83</v>
      </c>
      <c r="C20" s="7">
        <f>SUM(Mountaineer:Greenbrier!C21)</f>
        <v>-7338.25</v>
      </c>
      <c r="D20" s="7">
        <f>SUM(Mountaineer:Greenbrier!D21)</f>
        <v>-2633870.66</v>
      </c>
      <c r="E20" s="7">
        <f>SUM(Mountaineer:Greenbrier!E21)</f>
        <v>699085.92</v>
      </c>
      <c r="F20" s="16"/>
      <c r="G20" s="7">
        <f>SUM(Mountaineer:Greenbrier!G21)</f>
        <v>9613081.8399999999</v>
      </c>
      <c r="H20" s="7">
        <f>SUM(Mountaineer:Greenbrier!H21)</f>
        <v>-15837.98</v>
      </c>
      <c r="I20" s="7">
        <f>SUM(Mountaineer:Greenbrier!I21)</f>
        <v>-8759230.629999999</v>
      </c>
      <c r="J20" s="7">
        <f>SUM(Mountaineer:Greenbrier!J21)</f>
        <v>838013.22999999905</v>
      </c>
      <c r="K20" s="16"/>
      <c r="L20" s="7">
        <f>SUM(Mountaineer:Greenbrier!L21)</f>
        <v>12953376.67</v>
      </c>
      <c r="M20" s="7">
        <f>SUM(Mountaineer:Greenbrier!M21)</f>
        <v>-23176.23</v>
      </c>
      <c r="N20" s="7">
        <f>SUM(Mountaineer:Greenbrier!N21)</f>
        <v>-11393101.289999999</v>
      </c>
      <c r="O20" s="7">
        <f>SUM(Mountaineer:Greenbrier!O21)</f>
        <v>1537099.1499999992</v>
      </c>
      <c r="P20" s="16"/>
      <c r="Q20" s="7">
        <f>SUM(Mountaineer:Greenbrier!Q21)</f>
        <v>153709.92000000001</v>
      </c>
      <c r="R20" s="7">
        <f>SUM(Mountaineer:Greenbrier!R21)</f>
        <v>23056.49</v>
      </c>
      <c r="S20" s="7">
        <f>SUM(Mountaineer:Greenbrier!S21)</f>
        <v>130653.43</v>
      </c>
      <c r="T20" s="20"/>
    </row>
    <row r="21" spans="1:20" ht="15" customHeight="1" x14ac:dyDescent="0.25">
      <c r="A21" s="23">
        <f t="shared" si="1"/>
        <v>44464</v>
      </c>
      <c r="B21" s="7">
        <f>SUM(Mountaineer:Greenbrier!B22)</f>
        <v>2954681.87</v>
      </c>
      <c r="C21" s="7">
        <f>SUM(Mountaineer:Greenbrier!C22)</f>
        <v>-13769.05</v>
      </c>
      <c r="D21" s="7">
        <f>SUM(Mountaineer:Greenbrier!D22)</f>
        <v>-2683424.33</v>
      </c>
      <c r="E21" s="7">
        <f>SUM(Mountaineer:Greenbrier!E22)</f>
        <v>257488.48999999982</v>
      </c>
      <c r="F21" s="16"/>
      <c r="G21" s="7">
        <f>SUM(Mountaineer:Greenbrier!G22)</f>
        <v>10333732.9</v>
      </c>
      <c r="H21" s="7">
        <f>SUM(Mountaineer:Greenbrier!H22)</f>
        <v>-29475.100000000002</v>
      </c>
      <c r="I21" s="7">
        <f>SUM(Mountaineer:Greenbrier!I22)</f>
        <v>-9374815.9899999984</v>
      </c>
      <c r="J21" s="7">
        <f>SUM(Mountaineer:Greenbrier!J22)</f>
        <v>929441.81000000029</v>
      </c>
      <c r="K21" s="16"/>
      <c r="L21" s="7">
        <f>SUM(Mountaineer:Greenbrier!L22)</f>
        <v>13288414.77</v>
      </c>
      <c r="M21" s="7">
        <f>SUM(Mountaineer:Greenbrier!M22)</f>
        <v>-43244.15</v>
      </c>
      <c r="N21" s="7">
        <f>SUM(Mountaineer:Greenbrier!N22)</f>
        <v>-12058240.32</v>
      </c>
      <c r="O21" s="7">
        <f>SUM(Mountaineer:Greenbrier!O22)</f>
        <v>1186930.3</v>
      </c>
      <c r="P21" s="16"/>
      <c r="Q21" s="7">
        <f>SUM(Mountaineer:Greenbrier!Q22)</f>
        <v>118693.04</v>
      </c>
      <c r="R21" s="7">
        <f>SUM(Mountaineer:Greenbrier!R22)</f>
        <v>17803.96</v>
      </c>
      <c r="S21" s="7">
        <f>SUM(Mountaineer:Greenbrier!S22)</f>
        <v>100889.08</v>
      </c>
      <c r="T21" s="20"/>
    </row>
    <row r="22" spans="1:20" x14ac:dyDescent="0.25">
      <c r="A22" s="23">
        <f t="shared" si="1"/>
        <v>44471</v>
      </c>
      <c r="B22" s="7">
        <f>SUM(Mountaineer:Greenbrier!B23)</f>
        <v>3175039.5</v>
      </c>
      <c r="C22" s="7">
        <f>SUM(Mountaineer:Greenbrier!C23)</f>
        <v>-6995.65</v>
      </c>
      <c r="D22" s="7">
        <f>SUM(Mountaineer:Greenbrier!D23)</f>
        <v>-2816741.49</v>
      </c>
      <c r="E22" s="7">
        <f>SUM(Mountaineer:Greenbrier!E23)</f>
        <v>351302.35999999987</v>
      </c>
      <c r="F22" s="16"/>
      <c r="G22" s="7">
        <f>SUM(Mountaineer:Greenbrier!G23)</f>
        <v>11166114.710000001</v>
      </c>
      <c r="H22" s="7">
        <f>SUM(Mountaineer:Greenbrier!H23)</f>
        <v>-11388.78</v>
      </c>
      <c r="I22" s="7">
        <f>SUM(Mountaineer:Greenbrier!I23)</f>
        <v>-10383920.75</v>
      </c>
      <c r="J22" s="7">
        <f>SUM(Mountaineer:Greenbrier!J23)</f>
        <v>770805.17999999993</v>
      </c>
      <c r="K22" s="16"/>
      <c r="L22" s="7">
        <f>SUM(Mountaineer:Greenbrier!L23)</f>
        <v>14341154.210000001</v>
      </c>
      <c r="M22" s="7">
        <f>SUM(Mountaineer:Greenbrier!M23)</f>
        <v>-18384.43</v>
      </c>
      <c r="N22" s="7">
        <f>SUM(Mountaineer:Greenbrier!N23)</f>
        <v>-13200662.24</v>
      </c>
      <c r="O22" s="7">
        <f>SUM(Mountaineer:Greenbrier!O23)</f>
        <v>1122107.5399999998</v>
      </c>
      <c r="P22" s="16"/>
      <c r="Q22" s="7">
        <f>SUM(Mountaineer:Greenbrier!Q23)</f>
        <v>112210.73999999999</v>
      </c>
      <c r="R22" s="7">
        <f>SUM(Mountaineer:Greenbrier!R23)</f>
        <v>16831.609999999997</v>
      </c>
      <c r="S22" s="7">
        <f>SUM(Mountaineer:Greenbrier!S23)</f>
        <v>95379.13</v>
      </c>
      <c r="T22" s="20"/>
    </row>
    <row r="23" spans="1:20" ht="15" customHeight="1" x14ac:dyDescent="0.25">
      <c r="A23" s="23">
        <f t="shared" si="1"/>
        <v>44478</v>
      </c>
      <c r="B23" s="7">
        <f>SUM(Mountaineer:Greenbrier!B24)</f>
        <v>3008648.12</v>
      </c>
      <c r="C23" s="7">
        <f>SUM(Mountaineer:Greenbrier!C24)</f>
        <v>-13405.39</v>
      </c>
      <c r="D23" s="7">
        <f>SUM(Mountaineer:Greenbrier!D24)</f>
        <v>-2535689.44</v>
      </c>
      <c r="E23" s="7">
        <f>SUM(Mountaineer:Greenbrier!E24)</f>
        <v>459553.29000000015</v>
      </c>
      <c r="F23" s="16"/>
      <c r="G23" s="7">
        <f>SUM(Mountaineer:Greenbrier!G24)</f>
        <v>11279887.34</v>
      </c>
      <c r="H23" s="7">
        <f>SUM(Mountaineer:Greenbrier!H24)</f>
        <v>-12136.57</v>
      </c>
      <c r="I23" s="7">
        <f>SUM(Mountaineer:Greenbrier!I24)</f>
        <v>-10501790.530000001</v>
      </c>
      <c r="J23" s="7">
        <f>SUM(Mountaineer:Greenbrier!J24)</f>
        <v>765960.23999999871</v>
      </c>
      <c r="K23" s="16"/>
      <c r="L23" s="7">
        <f>SUM(Mountaineer:Greenbrier!L24)</f>
        <v>14288535.460000001</v>
      </c>
      <c r="M23" s="7">
        <f>SUM(Mountaineer:Greenbrier!M24)</f>
        <v>-25541.96</v>
      </c>
      <c r="N23" s="7">
        <f>SUM(Mountaineer:Greenbrier!N24)</f>
        <v>-13037479.970000001</v>
      </c>
      <c r="O23" s="7">
        <f>SUM(Mountaineer:Greenbrier!O24)</f>
        <v>1225513.5299999989</v>
      </c>
      <c r="P23" s="16"/>
      <c r="Q23" s="7">
        <f>SUM(Mountaineer:Greenbrier!Q24)</f>
        <v>122551.35</v>
      </c>
      <c r="R23" s="7">
        <f>SUM(Mountaineer:Greenbrier!R24)</f>
        <v>18382.71</v>
      </c>
      <c r="S23" s="7">
        <f>SUM(Mountaineer:Greenbrier!S24)</f>
        <v>104168.64000000001</v>
      </c>
      <c r="T23" s="20"/>
    </row>
    <row r="24" spans="1:20" ht="15" customHeight="1" x14ac:dyDescent="0.25">
      <c r="A24" s="23">
        <f t="shared" si="1"/>
        <v>44485</v>
      </c>
      <c r="B24" s="7">
        <f>SUM(Mountaineer:Greenbrier!B25)</f>
        <v>3676176.9299999997</v>
      </c>
      <c r="C24" s="7">
        <f>SUM(Mountaineer:Greenbrier!C25)</f>
        <v>-53250.400000000001</v>
      </c>
      <c r="D24" s="7">
        <f>SUM(Mountaineer:Greenbrier!D25)</f>
        <v>-3468155.12</v>
      </c>
      <c r="E24" s="7">
        <f>SUM(Mountaineer:Greenbrier!E25)</f>
        <v>154771.40999999992</v>
      </c>
      <c r="F24" s="16"/>
      <c r="G24" s="7">
        <f>SUM(Mountaineer:Greenbrier!G25)</f>
        <v>10570481.34</v>
      </c>
      <c r="H24" s="7">
        <f>SUM(Mountaineer:Greenbrier!H25)</f>
        <v>-11523.82</v>
      </c>
      <c r="I24" s="7">
        <f>SUM(Mountaineer:Greenbrier!I25)</f>
        <v>-10501577.280000001</v>
      </c>
      <c r="J24" s="7">
        <f>SUM(Mountaineer:Greenbrier!J25)</f>
        <v>57380.239999999714</v>
      </c>
      <c r="K24" s="16"/>
      <c r="L24" s="7">
        <f>SUM(Mountaineer:Greenbrier!L25)</f>
        <v>14246658.27</v>
      </c>
      <c r="M24" s="7">
        <f>SUM(Mountaineer:Greenbrier!M25)</f>
        <v>-64774.22</v>
      </c>
      <c r="N24" s="7">
        <f>SUM(Mountaineer:Greenbrier!N25)</f>
        <v>-13969732.4</v>
      </c>
      <c r="O24" s="7">
        <f>SUM(Mountaineer:Greenbrier!O25)</f>
        <v>212151.64999999962</v>
      </c>
      <c r="P24" s="16"/>
      <c r="Q24" s="7">
        <f>SUM(Mountaineer:Greenbrier!Q25)</f>
        <v>21215.16</v>
      </c>
      <c r="R24" s="7">
        <f>SUM(Mountaineer:Greenbrier!R25)</f>
        <v>3182.27</v>
      </c>
      <c r="S24" s="7">
        <f>SUM(Mountaineer:Greenbrier!S25)</f>
        <v>18032.89</v>
      </c>
      <c r="T24" s="20"/>
    </row>
    <row r="25" spans="1:20" ht="15" customHeight="1" x14ac:dyDescent="0.25">
      <c r="A25" s="23">
        <f t="shared" si="1"/>
        <v>44492</v>
      </c>
      <c r="B25" s="7">
        <f>SUM(Mountaineer:Greenbrier!B26)</f>
        <v>3514700.12</v>
      </c>
      <c r="C25" s="7">
        <f>SUM(Mountaineer:Greenbrier!C26)</f>
        <v>-12230.25</v>
      </c>
      <c r="D25" s="7">
        <f>SUM(Mountaineer:Greenbrier!D26)</f>
        <v>-3393963.38</v>
      </c>
      <c r="E25" s="7">
        <f>SUM(Mountaineer:Greenbrier!E26)</f>
        <v>108506.48999999993</v>
      </c>
      <c r="F25" s="16"/>
      <c r="G25" s="7">
        <f>SUM(Mountaineer:Greenbrier!G26)</f>
        <v>13417552.449999999</v>
      </c>
      <c r="H25" s="7">
        <f>SUM(Mountaineer:Greenbrier!H26)</f>
        <v>-10756.73</v>
      </c>
      <c r="I25" s="7">
        <f>SUM(Mountaineer:Greenbrier!I26)</f>
        <v>-13343384.050000001</v>
      </c>
      <c r="J25" s="7">
        <f>SUM(Mountaineer:Greenbrier!J26)</f>
        <v>63411.670000001242</v>
      </c>
      <c r="K25" s="16"/>
      <c r="L25" s="7">
        <f>SUM(Mountaineer:Greenbrier!L26)</f>
        <v>16932252.57</v>
      </c>
      <c r="M25" s="7">
        <f>SUM(Mountaineer:Greenbrier!M26)</f>
        <v>-22986.98</v>
      </c>
      <c r="N25" s="7">
        <f>SUM(Mountaineer:Greenbrier!N26)</f>
        <v>-16737347.43</v>
      </c>
      <c r="O25" s="7">
        <f>SUM(Mountaineer:Greenbrier!O26)</f>
        <v>171918.16000000117</v>
      </c>
      <c r="P25" s="16"/>
      <c r="Q25" s="7">
        <f>SUM(Mountaineer:Greenbrier!Q26)</f>
        <v>17191.809999999998</v>
      </c>
      <c r="R25" s="7">
        <f>SUM(Mountaineer:Greenbrier!R26)</f>
        <v>2578.7799999999997</v>
      </c>
      <c r="S25" s="7">
        <f>SUM(Mountaineer:Greenbrier!S26)</f>
        <v>14613.03</v>
      </c>
      <c r="T25" s="20"/>
    </row>
    <row r="26" spans="1:20" ht="15" customHeight="1" x14ac:dyDescent="0.25">
      <c r="A26" s="23">
        <f t="shared" si="1"/>
        <v>44499</v>
      </c>
      <c r="B26" s="7">
        <f>SUM(Mountaineer:Greenbrier!B27)</f>
        <v>3710056.82</v>
      </c>
      <c r="C26" s="7">
        <f>SUM(Mountaineer:Greenbrier!C27)</f>
        <v>-10684</v>
      </c>
      <c r="D26" s="7">
        <f>SUM(Mountaineer:Greenbrier!D27)</f>
        <v>-3360469.21</v>
      </c>
      <c r="E26" s="7">
        <f>SUM(Mountaineer:Greenbrier!E27)</f>
        <v>338903.61</v>
      </c>
      <c r="F26" s="16"/>
      <c r="G26" s="7">
        <f>SUM(Mountaineer:Greenbrier!G27)</f>
        <v>12502406.280000001</v>
      </c>
      <c r="H26" s="7">
        <f>SUM(Mountaineer:Greenbrier!H27)</f>
        <v>-5896.59</v>
      </c>
      <c r="I26" s="7">
        <f>SUM(Mountaineer:Greenbrier!I27)</f>
        <v>-11777774.469999999</v>
      </c>
      <c r="J26" s="7">
        <f>SUM(Mountaineer:Greenbrier!J27)</f>
        <v>718735.22000000055</v>
      </c>
      <c r="K26" s="16"/>
      <c r="L26" s="7">
        <f>SUM(Mountaineer:Greenbrier!L27)</f>
        <v>16212463.100000001</v>
      </c>
      <c r="M26" s="7">
        <f>SUM(Mountaineer:Greenbrier!M27)</f>
        <v>-16580.59</v>
      </c>
      <c r="N26" s="7">
        <f>SUM(Mountaineer:Greenbrier!N27)</f>
        <v>-15138243.68</v>
      </c>
      <c r="O26" s="7">
        <f>SUM(Mountaineer:Greenbrier!O27)</f>
        <v>1057638.8300000005</v>
      </c>
      <c r="P26" s="16"/>
      <c r="Q26" s="7">
        <f>SUM(Mountaineer:Greenbrier!Q27)</f>
        <v>105763.88</v>
      </c>
      <c r="R26" s="7">
        <f>SUM(Mountaineer:Greenbrier!R27)</f>
        <v>15864.58</v>
      </c>
      <c r="S26" s="7">
        <f>SUM(Mountaineer:Greenbrier!S27)</f>
        <v>89899.299999999988</v>
      </c>
      <c r="T26" s="20"/>
    </row>
    <row r="27" spans="1:20" ht="15" customHeight="1" x14ac:dyDescent="0.25">
      <c r="A27" s="23">
        <f t="shared" si="1"/>
        <v>44506</v>
      </c>
      <c r="B27" s="7">
        <f>SUM(Mountaineer:Greenbrier!B28)</f>
        <v>3873895.9699999997</v>
      </c>
      <c r="C27" s="7">
        <f>SUM(Mountaineer:Greenbrier!C28)</f>
        <v>-34079</v>
      </c>
      <c r="D27" s="7">
        <f>SUM(Mountaineer:Greenbrier!D28)</f>
        <v>-3678396.38</v>
      </c>
      <c r="E27" s="7">
        <f>SUM(Mountaineer:Greenbrier!E28)</f>
        <v>161420.59000000008</v>
      </c>
      <c r="F27" s="16"/>
      <c r="G27" s="7">
        <f>SUM(Mountaineer:Greenbrier!G28)</f>
        <v>12206736.210000001</v>
      </c>
      <c r="H27" s="7">
        <f>SUM(Mountaineer:Greenbrier!H28)</f>
        <v>-8976.93</v>
      </c>
      <c r="I27" s="7">
        <f>SUM(Mountaineer:Greenbrier!I28)</f>
        <v>-11149898.960000001</v>
      </c>
      <c r="J27" s="7">
        <f>SUM(Mountaineer:Greenbrier!J28)</f>
        <v>1047860.3199999995</v>
      </c>
      <c r="K27" s="16"/>
      <c r="L27" s="7">
        <f>SUM(Mountaineer:Greenbrier!L28)</f>
        <v>16080632.18</v>
      </c>
      <c r="M27" s="7">
        <f>SUM(Mountaineer:Greenbrier!M28)</f>
        <v>-43055.93</v>
      </c>
      <c r="N27" s="7">
        <f>SUM(Mountaineer:Greenbrier!N28)</f>
        <v>-14828295.34</v>
      </c>
      <c r="O27" s="7">
        <f>SUM(Mountaineer:Greenbrier!O28)</f>
        <v>1209280.9099999997</v>
      </c>
      <c r="P27" s="16"/>
      <c r="Q27" s="7">
        <f>SUM(Mountaineer:Greenbrier!Q28)</f>
        <v>120928.09999999999</v>
      </c>
      <c r="R27" s="7">
        <f>SUM(Mountaineer:Greenbrier!R28)</f>
        <v>18139.21</v>
      </c>
      <c r="S27" s="7">
        <f>SUM(Mountaineer:Greenbrier!S28)</f>
        <v>102788.88999999998</v>
      </c>
      <c r="T27" s="20"/>
    </row>
    <row r="28" spans="1:20" ht="15" customHeight="1" x14ac:dyDescent="0.25">
      <c r="A28" s="23">
        <f t="shared" si="1"/>
        <v>44513</v>
      </c>
      <c r="B28" s="7">
        <f>SUM(Mountaineer:Greenbrier!B29)</f>
        <v>3381639.2</v>
      </c>
      <c r="C28" s="7">
        <f>SUM(Mountaineer:Greenbrier!C29)</f>
        <v>-21344.5</v>
      </c>
      <c r="D28" s="7">
        <f>SUM(Mountaineer:Greenbrier!D29)</f>
        <v>-2593477.29</v>
      </c>
      <c r="E28" s="7">
        <f>SUM(Mountaineer:Greenbrier!E29)</f>
        <v>766817.41000000015</v>
      </c>
      <c r="F28" s="16"/>
      <c r="G28" s="7">
        <f>SUM(Mountaineer:Greenbrier!G29)</f>
        <v>13731798.25</v>
      </c>
      <c r="H28" s="7">
        <f>SUM(Mountaineer:Greenbrier!H29)</f>
        <v>-8160.09</v>
      </c>
      <c r="I28" s="7">
        <f>SUM(Mountaineer:Greenbrier!I29)</f>
        <v>-12654550.380000001</v>
      </c>
      <c r="J28" s="7">
        <f>SUM(Mountaineer:Greenbrier!J29)</f>
        <v>1069087.7800000003</v>
      </c>
      <c r="K28" s="16"/>
      <c r="L28" s="7">
        <f>SUM(Mountaineer:Greenbrier!L29)</f>
        <v>17113437.449999999</v>
      </c>
      <c r="M28" s="7">
        <f>SUM(Mountaineer:Greenbrier!M29)</f>
        <v>-29504.59</v>
      </c>
      <c r="N28" s="7">
        <f>SUM(Mountaineer:Greenbrier!N29)</f>
        <v>-15248027.670000002</v>
      </c>
      <c r="O28" s="7">
        <f>SUM(Mountaineer:Greenbrier!O29)</f>
        <v>1835905.1900000004</v>
      </c>
      <c r="P28" s="16"/>
      <c r="Q28" s="7">
        <f>SUM(Mountaineer:Greenbrier!Q29)</f>
        <v>183590.52000000002</v>
      </c>
      <c r="R28" s="7">
        <f>SUM(Mountaineer:Greenbrier!R29)</f>
        <v>27538.58</v>
      </c>
      <c r="S28" s="7">
        <f>SUM(Mountaineer:Greenbrier!S29)</f>
        <v>156051.94</v>
      </c>
      <c r="T28" s="20"/>
    </row>
    <row r="29" spans="1:20" ht="15" customHeight="1" x14ac:dyDescent="0.25">
      <c r="A29" s="23">
        <f t="shared" si="1"/>
        <v>44520</v>
      </c>
      <c r="B29" s="7">
        <f>SUM(Mountaineer:Greenbrier!B30)</f>
        <v>3700887.3600000003</v>
      </c>
      <c r="C29" s="7">
        <f>SUM(Mountaineer:Greenbrier!C30)</f>
        <v>-14413.86</v>
      </c>
      <c r="D29" s="7">
        <f>SUM(Mountaineer:Greenbrier!D30)</f>
        <v>-3130765.74</v>
      </c>
      <c r="E29" s="7">
        <f>SUM(Mountaineer:Greenbrier!E30)</f>
        <v>555707.75999999978</v>
      </c>
      <c r="F29" s="16"/>
      <c r="G29" s="7">
        <f>SUM(Mountaineer:Greenbrier!G30)</f>
        <v>15904131.649999999</v>
      </c>
      <c r="H29" s="7">
        <f>SUM(Mountaineer:Greenbrier!H30)</f>
        <v>-5605.04</v>
      </c>
      <c r="I29" s="7">
        <f>SUM(Mountaineer:Greenbrier!I30)</f>
        <v>-15116798</v>
      </c>
      <c r="J29" s="7">
        <f>SUM(Mountaineer:Greenbrier!J30)</f>
        <v>781728.60999999847</v>
      </c>
      <c r="K29" s="16"/>
      <c r="L29" s="7">
        <f>SUM(Mountaineer:Greenbrier!L30)</f>
        <v>19605019.009999998</v>
      </c>
      <c r="M29" s="7">
        <f>SUM(Mountaineer:Greenbrier!M30)</f>
        <v>-20018.899999999998</v>
      </c>
      <c r="N29" s="7">
        <f>SUM(Mountaineer:Greenbrier!N30)</f>
        <v>-18247563.740000002</v>
      </c>
      <c r="O29" s="7">
        <f>SUM(Mountaineer:Greenbrier!O30)</f>
        <v>1337436.3699999982</v>
      </c>
      <c r="P29" s="16"/>
      <c r="Q29" s="7">
        <f>SUM(Mountaineer:Greenbrier!Q30)</f>
        <v>133743.64000000001</v>
      </c>
      <c r="R29" s="7">
        <f>SUM(Mountaineer:Greenbrier!R30)</f>
        <v>20061.550000000003</v>
      </c>
      <c r="S29" s="7">
        <f>SUM(Mountaineer:Greenbrier!S30)</f>
        <v>113682.09</v>
      </c>
      <c r="T29" s="20"/>
    </row>
    <row r="30" spans="1:20" ht="15" customHeight="1" x14ac:dyDescent="0.25">
      <c r="A30" s="23">
        <f t="shared" si="1"/>
        <v>44527</v>
      </c>
      <c r="B30" s="7">
        <f>SUM(Mountaineer:Greenbrier!B31)</f>
        <v>3963592.2</v>
      </c>
      <c r="C30" s="7">
        <f>SUM(Mountaineer:Greenbrier!C31)</f>
        <v>-20890.04</v>
      </c>
      <c r="D30" s="7">
        <f>SUM(Mountaineer:Greenbrier!D31)</f>
        <v>-3712020.24</v>
      </c>
      <c r="E30" s="7">
        <f>SUM(Mountaineer:Greenbrier!E31)</f>
        <v>230681.91999999975</v>
      </c>
      <c r="F30" s="16"/>
      <c r="G30" s="7">
        <f>SUM(Mountaineer:Greenbrier!G31)</f>
        <v>26335176.75</v>
      </c>
      <c r="H30" s="7">
        <f>SUM(Mountaineer:Greenbrier!H31)</f>
        <v>-11192.529999999999</v>
      </c>
      <c r="I30" s="7">
        <f>SUM(Mountaineer:Greenbrier!I31)</f>
        <v>-24652419.169999998</v>
      </c>
      <c r="J30" s="7">
        <f>SUM(Mountaineer:Greenbrier!J31)</f>
        <v>1671565.0500000007</v>
      </c>
      <c r="K30" s="16"/>
      <c r="L30" s="7">
        <f>SUM(Mountaineer:Greenbrier!L31)</f>
        <v>30298768.949999996</v>
      </c>
      <c r="M30" s="7">
        <f>SUM(Mountaineer:Greenbrier!M31)</f>
        <v>-32082.570000000003</v>
      </c>
      <c r="N30" s="7">
        <f>SUM(Mountaineer:Greenbrier!N31)</f>
        <v>-28364439.409999996</v>
      </c>
      <c r="O30" s="7">
        <f>SUM(Mountaineer:Greenbrier!O31)</f>
        <v>1902246.9700000007</v>
      </c>
      <c r="P30" s="16"/>
      <c r="Q30" s="7">
        <f>SUM(Mountaineer:Greenbrier!Q31)</f>
        <v>190224.69</v>
      </c>
      <c r="R30" s="7">
        <f>SUM(Mountaineer:Greenbrier!R31)</f>
        <v>28533.7</v>
      </c>
      <c r="S30" s="7">
        <f>SUM(Mountaineer:Greenbrier!S31)</f>
        <v>161690.99</v>
      </c>
      <c r="T30" s="20"/>
    </row>
    <row r="31" spans="1:20" ht="15" customHeight="1" x14ac:dyDescent="0.25">
      <c r="A31" s="23">
        <f t="shared" si="1"/>
        <v>44534</v>
      </c>
      <c r="B31" s="7">
        <f>SUM(Mountaineer:Greenbrier!B32)</f>
        <v>4086554.21</v>
      </c>
      <c r="C31" s="7">
        <f>SUM(Mountaineer:Greenbrier!C32)</f>
        <v>-27089.75</v>
      </c>
      <c r="D31" s="7">
        <f>SUM(Mountaineer:Greenbrier!D32)</f>
        <v>-3240618.32</v>
      </c>
      <c r="E31" s="7">
        <f>SUM(Mountaineer:Greenbrier!E32)</f>
        <v>818846.14</v>
      </c>
      <c r="F31" s="16"/>
      <c r="G31" s="7">
        <f>SUM(Mountaineer:Greenbrier!G32)</f>
        <v>13155639.859999999</v>
      </c>
      <c r="H31" s="7">
        <f>SUM(Mountaineer:Greenbrier!H32)</f>
        <v>-4988.84</v>
      </c>
      <c r="I31" s="7">
        <f>SUM(Mountaineer:Greenbrier!I32)</f>
        <v>-11937115.93</v>
      </c>
      <c r="J31" s="7">
        <f>SUM(Mountaineer:Greenbrier!J32)</f>
        <v>1213535.0899999996</v>
      </c>
      <c r="K31" s="16"/>
      <c r="L31" s="7">
        <f>SUM(Mountaineer:Greenbrier!L32)</f>
        <v>17242194.07</v>
      </c>
      <c r="M31" s="7">
        <f>SUM(Mountaineer:Greenbrier!M32)</f>
        <v>-32078.59</v>
      </c>
      <c r="N31" s="7">
        <f>SUM(Mountaineer:Greenbrier!N32)</f>
        <v>-15177734.25</v>
      </c>
      <c r="O31" s="7">
        <f>SUM(Mountaineer:Greenbrier!O32)</f>
        <v>2032381.2299999995</v>
      </c>
      <c r="P31" s="16"/>
      <c r="Q31" s="7">
        <f>SUM(Mountaineer:Greenbrier!Q32)</f>
        <v>203238.12</v>
      </c>
      <c r="R31" s="7">
        <f>SUM(Mountaineer:Greenbrier!R32)</f>
        <v>30485.72</v>
      </c>
      <c r="S31" s="7">
        <f>SUM(Mountaineer:Greenbrier!S32)</f>
        <v>172752.40000000002</v>
      </c>
      <c r="T31" s="20"/>
    </row>
    <row r="32" spans="1:20" ht="15" customHeight="1" x14ac:dyDescent="0.25">
      <c r="A32" s="23">
        <f t="shared" si="1"/>
        <v>44541</v>
      </c>
      <c r="B32" s="7">
        <f>SUM(Mountaineer:Greenbrier!B33)</f>
        <v>2614954.8099999996</v>
      </c>
      <c r="C32" s="7">
        <f>SUM(Mountaineer:Greenbrier!C33)</f>
        <v>-65479</v>
      </c>
      <c r="D32" s="7">
        <f>SUM(Mountaineer:Greenbrier!D33)</f>
        <v>-2324952.23</v>
      </c>
      <c r="E32" s="7">
        <f>SUM(Mountaineer:Greenbrier!E33)</f>
        <v>224523.57999999987</v>
      </c>
      <c r="F32" s="16"/>
      <c r="G32" s="7">
        <f>SUM(Mountaineer:Greenbrier!G33)</f>
        <v>11367555.050000001</v>
      </c>
      <c r="H32" s="7">
        <f>SUM(Mountaineer:Greenbrier!H33)</f>
        <v>-26058.47</v>
      </c>
      <c r="I32" s="7">
        <f>SUM(Mountaineer:Greenbrier!I33)</f>
        <v>-10271308.99</v>
      </c>
      <c r="J32" s="7">
        <f>SUM(Mountaineer:Greenbrier!J33)</f>
        <v>1070187.5900000003</v>
      </c>
      <c r="K32" s="16"/>
      <c r="L32" s="7">
        <f>SUM(Mountaineer:Greenbrier!L33)</f>
        <v>13982509.859999999</v>
      </c>
      <c r="M32" s="7">
        <f>SUM(Mountaineer:Greenbrier!M33)</f>
        <v>-91537.47</v>
      </c>
      <c r="N32" s="7">
        <f>SUM(Mountaineer:Greenbrier!N33)</f>
        <v>-12596261.219999999</v>
      </c>
      <c r="O32" s="7">
        <f>SUM(Mountaineer:Greenbrier!O33)</f>
        <v>1294711.1700000004</v>
      </c>
      <c r="P32" s="16"/>
      <c r="Q32" s="7">
        <f>SUM(Mountaineer:Greenbrier!Q33)</f>
        <v>129471.12</v>
      </c>
      <c r="R32" s="7">
        <f>SUM(Mountaineer:Greenbrier!R33)</f>
        <v>19420.669999999998</v>
      </c>
      <c r="S32" s="7">
        <f>SUM(Mountaineer:Greenbrier!S33)</f>
        <v>110050.45000000001</v>
      </c>
      <c r="T32" s="20"/>
    </row>
    <row r="33" spans="1:20" ht="15" customHeight="1" x14ac:dyDescent="0.25">
      <c r="A33" s="23">
        <f t="shared" si="1"/>
        <v>44548</v>
      </c>
      <c r="B33" s="7">
        <f>SUM(Mountaineer:Greenbrier!B34)</f>
        <v>2774862.16</v>
      </c>
      <c r="C33" s="7">
        <f>SUM(Mountaineer:Greenbrier!C34)</f>
        <v>-81712.3</v>
      </c>
      <c r="D33" s="7">
        <f>SUM(Mountaineer:Greenbrier!D34)</f>
        <v>-3098190.59</v>
      </c>
      <c r="E33" s="7">
        <f>SUM(Mountaineer:Greenbrier!E34)</f>
        <v>-405040.73000000021</v>
      </c>
      <c r="F33" s="16"/>
      <c r="G33" s="7">
        <f>SUM(Mountaineer:Greenbrier!G34)</f>
        <v>11506482.859999999</v>
      </c>
      <c r="H33" s="7">
        <f>SUM(Mountaineer:Greenbrier!H34)</f>
        <v>-15126.78</v>
      </c>
      <c r="I33" s="7">
        <f>SUM(Mountaineer:Greenbrier!I34)</f>
        <v>-11402154.789999999</v>
      </c>
      <c r="J33" s="7">
        <f>SUM(Mountaineer:Greenbrier!J34)</f>
        <v>89201.290000000241</v>
      </c>
      <c r="K33" s="16"/>
      <c r="L33" s="7">
        <f>SUM(Mountaineer:Greenbrier!L34)</f>
        <v>14281345.02</v>
      </c>
      <c r="M33" s="7">
        <f>SUM(Mountaineer:Greenbrier!M34)</f>
        <v>-96839.08</v>
      </c>
      <c r="N33" s="7">
        <f>SUM(Mountaineer:Greenbrier!N34)</f>
        <v>-14500345.380000001</v>
      </c>
      <c r="O33" s="7">
        <f>SUM(Mountaineer:Greenbrier!O34)</f>
        <v>-315839.43999999994</v>
      </c>
      <c r="P33" s="16"/>
      <c r="Q33" s="7">
        <f>SUM(Mountaineer:Greenbrier!Q34)</f>
        <v>-31583.930000000004</v>
      </c>
      <c r="R33" s="7">
        <f>SUM(Mountaineer:Greenbrier!R34)</f>
        <v>-4737.5900000000011</v>
      </c>
      <c r="S33" s="7">
        <f>SUM(Mountaineer:Greenbrier!S34)</f>
        <v>-26846.339999999997</v>
      </c>
      <c r="T33" s="20"/>
    </row>
    <row r="34" spans="1:20" ht="15" customHeight="1" x14ac:dyDescent="0.25">
      <c r="A34" s="23">
        <f t="shared" si="1"/>
        <v>44555</v>
      </c>
      <c r="B34" s="7">
        <f>SUM(Mountaineer:Greenbrier!B35)</f>
        <v>2362357.5</v>
      </c>
      <c r="C34" s="7">
        <f>SUM(Mountaineer:Greenbrier!C35)</f>
        <v>-7604</v>
      </c>
      <c r="D34" s="7">
        <f>SUM(Mountaineer:Greenbrier!D35)</f>
        <v>-1972748.2</v>
      </c>
      <c r="E34" s="7">
        <f>SUM(Mountaineer:Greenbrier!E35)</f>
        <v>382005.29999999993</v>
      </c>
      <c r="F34" s="16"/>
      <c r="G34" s="7">
        <f>SUM(Mountaineer:Greenbrier!G35)</f>
        <v>9730044.8499999996</v>
      </c>
      <c r="H34" s="7">
        <f>SUM(Mountaineer:Greenbrier!H35)</f>
        <v>-26733.3</v>
      </c>
      <c r="I34" s="7">
        <f>SUM(Mountaineer:Greenbrier!I35)</f>
        <v>-7948324.3899999997</v>
      </c>
      <c r="J34" s="7">
        <f>SUM(Mountaineer:Greenbrier!J35)</f>
        <v>1754987.1600000004</v>
      </c>
      <c r="K34" s="16"/>
      <c r="L34" s="7">
        <f>SUM(Mountaineer:Greenbrier!L35)</f>
        <v>12092402.35</v>
      </c>
      <c r="M34" s="7">
        <f>SUM(Mountaineer:Greenbrier!M35)</f>
        <v>-34337.300000000003</v>
      </c>
      <c r="N34" s="7">
        <f>SUM(Mountaineer:Greenbrier!N35)</f>
        <v>-9921072.5899999999</v>
      </c>
      <c r="O34" s="7">
        <f>SUM(Mountaineer:Greenbrier!O35)</f>
        <v>2136992.4600000004</v>
      </c>
      <c r="P34" s="16"/>
      <c r="Q34" s="7">
        <f>SUM(Mountaineer:Greenbrier!Q35)</f>
        <v>213699.24000000002</v>
      </c>
      <c r="R34" s="7">
        <f>SUM(Mountaineer:Greenbrier!R35)</f>
        <v>32054.880000000001</v>
      </c>
      <c r="S34" s="7">
        <f>SUM(Mountaineer:Greenbrier!S35)</f>
        <v>181644.36</v>
      </c>
      <c r="T34" s="20"/>
    </row>
    <row r="35" spans="1:20" ht="15" customHeight="1" x14ac:dyDescent="0.25">
      <c r="A35" s="23">
        <f t="shared" si="1"/>
        <v>44562</v>
      </c>
      <c r="B35" s="7">
        <f>SUM(Mountaineer:Greenbrier!B36)</f>
        <v>2918252.33</v>
      </c>
      <c r="C35" s="7">
        <f>SUM(Mountaineer:Greenbrier!C36)</f>
        <v>-18389.55</v>
      </c>
      <c r="D35" s="7">
        <f>SUM(Mountaineer:Greenbrier!D36)</f>
        <v>-2384084.6</v>
      </c>
      <c r="E35" s="7">
        <f>SUM(Mountaineer:Greenbrier!E36)</f>
        <v>515778.17999999993</v>
      </c>
      <c r="F35" s="16"/>
      <c r="G35" s="7">
        <f>SUM(Mountaineer:Greenbrier!G36)</f>
        <v>14000301.52</v>
      </c>
      <c r="H35" s="7">
        <f>SUM(Mountaineer:Greenbrier!H36)</f>
        <v>-26321.1</v>
      </c>
      <c r="I35" s="7">
        <f>SUM(Mountaineer:Greenbrier!I36)</f>
        <v>-13460754.190000001</v>
      </c>
      <c r="J35" s="7">
        <f>SUM(Mountaineer:Greenbrier!J36)</f>
        <v>513226.22999999946</v>
      </c>
      <c r="K35" s="16"/>
      <c r="L35" s="7">
        <f>SUM(Mountaineer:Greenbrier!L36)</f>
        <v>16918553.850000001</v>
      </c>
      <c r="M35" s="7">
        <f>SUM(Mountaineer:Greenbrier!M36)</f>
        <v>-44710.649999999994</v>
      </c>
      <c r="N35" s="7">
        <f>SUM(Mountaineer:Greenbrier!N36)</f>
        <v>-15844838.789999999</v>
      </c>
      <c r="O35" s="7">
        <f>SUM(Mountaineer:Greenbrier!O36)</f>
        <v>1029004.4099999995</v>
      </c>
      <c r="P35" s="16"/>
      <c r="Q35" s="7">
        <f>SUM(Mountaineer:Greenbrier!Q36)</f>
        <v>102900.44</v>
      </c>
      <c r="R35" s="7">
        <f>SUM(Mountaineer:Greenbrier!R36)</f>
        <v>15435.06</v>
      </c>
      <c r="S35" s="7">
        <f>SUM(Mountaineer:Greenbrier!S36)</f>
        <v>87465.38</v>
      </c>
      <c r="T35" s="20"/>
    </row>
    <row r="36" spans="1:20" ht="15" customHeight="1" x14ac:dyDescent="0.25">
      <c r="A36" s="23">
        <f t="shared" si="1"/>
        <v>44569</v>
      </c>
      <c r="B36" s="7">
        <f>SUM(Mountaineer:Greenbrier!B37)</f>
        <v>2290631.84</v>
      </c>
      <c r="C36" s="7">
        <f>SUM(Mountaineer:Greenbrier!C37)</f>
        <v>-11120</v>
      </c>
      <c r="D36" s="7">
        <f>SUM(Mountaineer:Greenbrier!D37)</f>
        <v>-2391135.77</v>
      </c>
      <c r="E36" s="7">
        <f>SUM(Mountaineer:Greenbrier!E37)</f>
        <v>-111623.92999999985</v>
      </c>
      <c r="F36" s="16"/>
      <c r="G36" s="7">
        <f>SUM(Mountaineer:Greenbrier!G37)</f>
        <v>12443330.92</v>
      </c>
      <c r="H36" s="7">
        <f>SUM(Mountaineer:Greenbrier!H37)</f>
        <v>-14489.54</v>
      </c>
      <c r="I36" s="7">
        <f>SUM(Mountaineer:Greenbrier!I37)</f>
        <v>-11895946.670000002</v>
      </c>
      <c r="J36" s="7">
        <f>SUM(Mountaineer:Greenbrier!J37)</f>
        <v>532894.70999999973</v>
      </c>
      <c r="K36" s="16"/>
      <c r="L36" s="7">
        <f>SUM(Mountaineer:Greenbrier!L37)</f>
        <v>14733962.76</v>
      </c>
      <c r="M36" s="7">
        <f>SUM(Mountaineer:Greenbrier!M37)</f>
        <v>-25609.54</v>
      </c>
      <c r="N36" s="7">
        <f>SUM(Mountaineer:Greenbrier!N37)</f>
        <v>-14287082.440000001</v>
      </c>
      <c r="O36" s="7">
        <f>SUM(Mountaineer:Greenbrier!O37)</f>
        <v>421270.77999999991</v>
      </c>
      <c r="P36" s="16"/>
      <c r="Q36" s="7">
        <f>SUM(Mountaineer:Greenbrier!Q37)</f>
        <v>42127.08</v>
      </c>
      <c r="R36" s="7">
        <f>SUM(Mountaineer:Greenbrier!R37)</f>
        <v>6319.07</v>
      </c>
      <c r="S36" s="7">
        <f>SUM(Mountaineer:Greenbrier!S37)</f>
        <v>35808.01</v>
      </c>
      <c r="T36" s="20"/>
    </row>
    <row r="37" spans="1:20" ht="15" customHeight="1" x14ac:dyDescent="0.25">
      <c r="A37" s="23">
        <f t="shared" si="1"/>
        <v>44576</v>
      </c>
      <c r="B37" s="7">
        <f>SUM(Mountaineer:Greenbrier!B38)</f>
        <v>3106567.67</v>
      </c>
      <c r="C37" s="7">
        <f>SUM(Mountaineer:Greenbrier!C38)</f>
        <v>-18648</v>
      </c>
      <c r="D37" s="7">
        <f>SUM(Mountaineer:Greenbrier!D38)</f>
        <v>-2945228.3</v>
      </c>
      <c r="E37" s="7">
        <f>SUM(Mountaineer:Greenbrier!E38)</f>
        <v>142691.36999999991</v>
      </c>
      <c r="F37" s="16"/>
      <c r="G37" s="7">
        <f>SUM(Mountaineer:Greenbrier!G38)</f>
        <v>12465829.109999999</v>
      </c>
      <c r="H37" s="7">
        <f>SUM(Mountaineer:Greenbrier!H38)</f>
        <v>-5078.5999999999995</v>
      </c>
      <c r="I37" s="7">
        <f>SUM(Mountaineer:Greenbrier!I38)</f>
        <v>-11300315.67</v>
      </c>
      <c r="J37" s="7">
        <f>SUM(Mountaineer:Greenbrier!J38)</f>
        <v>1160434.8399999999</v>
      </c>
      <c r="K37" s="16"/>
      <c r="L37" s="7">
        <f>SUM(Mountaineer:Greenbrier!L38)</f>
        <v>15572396.780000001</v>
      </c>
      <c r="M37" s="7">
        <f>SUM(Mountaineer:Greenbrier!M38)</f>
        <v>-23726.600000000002</v>
      </c>
      <c r="N37" s="7">
        <f>SUM(Mountaineer:Greenbrier!N38)</f>
        <v>-14245543.969999999</v>
      </c>
      <c r="O37" s="7">
        <f>SUM(Mountaineer:Greenbrier!O38)</f>
        <v>1303126.21</v>
      </c>
      <c r="P37" s="16"/>
      <c r="Q37" s="7">
        <f>SUM(Mountaineer:Greenbrier!Q38)</f>
        <v>130312.63</v>
      </c>
      <c r="R37" s="7">
        <f>SUM(Mountaineer:Greenbrier!R38)</f>
        <v>19546.89</v>
      </c>
      <c r="S37" s="7">
        <f>SUM(Mountaineer:Greenbrier!S38)</f>
        <v>110765.73999999999</v>
      </c>
      <c r="T37" s="20"/>
    </row>
    <row r="38" spans="1:20" ht="15" customHeight="1" x14ac:dyDescent="0.25">
      <c r="A38" s="23">
        <f t="shared" si="1"/>
        <v>44583</v>
      </c>
      <c r="B38" s="7">
        <f>SUM(Mountaineer:Greenbrier!B39)</f>
        <v>3440696.61</v>
      </c>
      <c r="C38" s="7">
        <f>SUM(Mountaineer:Greenbrier!C39)</f>
        <v>-96992.65</v>
      </c>
      <c r="D38" s="7">
        <f>SUM(Mountaineer:Greenbrier!D39)</f>
        <v>-2542791.4500000002</v>
      </c>
      <c r="E38" s="7">
        <f>SUM(Mountaineer:Greenbrier!E39)</f>
        <v>800912.50999999989</v>
      </c>
      <c r="F38" s="16"/>
      <c r="G38" s="7">
        <f>SUM(Mountaineer:Greenbrier!G39)</f>
        <v>12697616.029999999</v>
      </c>
      <c r="H38" s="7">
        <f>SUM(Mountaineer:Greenbrier!H39)</f>
        <v>-12086.43</v>
      </c>
      <c r="I38" s="7">
        <f>SUM(Mountaineer:Greenbrier!I39)</f>
        <v>-11620547.18</v>
      </c>
      <c r="J38" s="7">
        <f>SUM(Mountaineer:Greenbrier!J39)</f>
        <v>1064982.4200000004</v>
      </c>
      <c r="K38" s="16"/>
      <c r="L38" s="7">
        <f>SUM(Mountaineer:Greenbrier!L39)</f>
        <v>16138312.639999999</v>
      </c>
      <c r="M38" s="7">
        <f>SUM(Mountaineer:Greenbrier!M39)</f>
        <v>-109079.08</v>
      </c>
      <c r="N38" s="7">
        <f>SUM(Mountaineer:Greenbrier!N39)</f>
        <v>-14163338.629999999</v>
      </c>
      <c r="O38" s="7">
        <f>SUM(Mountaineer:Greenbrier!O39)</f>
        <v>1865894.9300000002</v>
      </c>
      <c r="P38" s="16"/>
      <c r="Q38" s="7">
        <f>SUM(Mountaineer:Greenbrier!Q39)</f>
        <v>186589.51</v>
      </c>
      <c r="R38" s="7">
        <f>SUM(Mountaineer:Greenbrier!R39)</f>
        <v>27988.42</v>
      </c>
      <c r="S38" s="7">
        <f>SUM(Mountaineer:Greenbrier!S39)</f>
        <v>158601.09</v>
      </c>
      <c r="T38" s="20"/>
    </row>
    <row r="39" spans="1:20" ht="15" customHeight="1" x14ac:dyDescent="0.25">
      <c r="A39" s="23">
        <f t="shared" si="1"/>
        <v>44590</v>
      </c>
      <c r="B39" s="7">
        <f>SUM(Mountaineer:Greenbrier!B40)</f>
        <v>1915245.71</v>
      </c>
      <c r="C39" s="7">
        <f>SUM(Mountaineer:Greenbrier!C40)</f>
        <v>-7630</v>
      </c>
      <c r="D39" s="7">
        <f>SUM(Mountaineer:Greenbrier!D40)</f>
        <v>-1893776.76</v>
      </c>
      <c r="E39" s="7">
        <f>SUM(Mountaineer:Greenbrier!E40)</f>
        <v>13838.950000000041</v>
      </c>
      <c r="F39" s="16"/>
      <c r="G39" s="7">
        <f>SUM(Mountaineer:Greenbrier!G40)</f>
        <v>10534310.26</v>
      </c>
      <c r="H39" s="7">
        <f>SUM(Mountaineer:Greenbrier!H40)</f>
        <v>-10817.82</v>
      </c>
      <c r="I39" s="7">
        <f>SUM(Mountaineer:Greenbrier!I40)</f>
        <v>-10029485.33</v>
      </c>
      <c r="J39" s="7">
        <f>SUM(Mountaineer:Greenbrier!J40)</f>
        <v>494007.10999999917</v>
      </c>
      <c r="K39" s="16"/>
      <c r="L39" s="7">
        <f>SUM(Mountaineer:Greenbrier!L40)</f>
        <v>12449555.969999999</v>
      </c>
      <c r="M39" s="7">
        <f>SUM(Mountaineer:Greenbrier!M40)</f>
        <v>-18447.82</v>
      </c>
      <c r="N39" s="7">
        <f>SUM(Mountaineer:Greenbrier!N40)</f>
        <v>-11923262.09</v>
      </c>
      <c r="O39" s="7">
        <f>SUM(Mountaineer:Greenbrier!O40)</f>
        <v>507846.05999999918</v>
      </c>
      <c r="P39" s="16"/>
      <c r="Q39" s="7">
        <f>SUM(Mountaineer:Greenbrier!Q40)</f>
        <v>50784.609999999993</v>
      </c>
      <c r="R39" s="7">
        <f>SUM(Mountaineer:Greenbrier!R40)</f>
        <v>7617.68</v>
      </c>
      <c r="S39" s="7">
        <f>SUM(Mountaineer:Greenbrier!S40)</f>
        <v>43166.93</v>
      </c>
      <c r="T39" s="20"/>
    </row>
    <row r="40" spans="1:20" ht="15" customHeight="1" x14ac:dyDescent="0.25">
      <c r="A40" s="23">
        <f t="shared" si="1"/>
        <v>44597</v>
      </c>
      <c r="B40" s="7">
        <f>SUM(Mountaineer:Greenbrier!B41)</f>
        <v>2145683.0700000003</v>
      </c>
      <c r="C40" s="7">
        <f>SUM(Mountaineer:Greenbrier!C41)</f>
        <v>-6723</v>
      </c>
      <c r="D40" s="7">
        <f>SUM(Mountaineer:Greenbrier!D41)</f>
        <v>-1582518.3199999998</v>
      </c>
      <c r="E40" s="7">
        <f>SUM(Mountaineer:Greenbrier!E41)</f>
        <v>556441.75000000012</v>
      </c>
      <c r="F40" s="16"/>
      <c r="G40" s="7">
        <f>SUM(Mountaineer:Greenbrier!G41)</f>
        <v>11202888.580000002</v>
      </c>
      <c r="H40" s="7">
        <f>SUM(Mountaineer:Greenbrier!H41)</f>
        <v>-9030.02</v>
      </c>
      <c r="I40" s="7">
        <f>SUM(Mountaineer:Greenbrier!I41)</f>
        <v>-10759930.68</v>
      </c>
      <c r="J40" s="7">
        <f>SUM(Mountaineer:Greenbrier!J41)</f>
        <v>433927.88000000099</v>
      </c>
      <c r="K40" s="16"/>
      <c r="L40" s="7">
        <f>SUM(Mountaineer:Greenbrier!L41)</f>
        <v>13348571.65</v>
      </c>
      <c r="M40" s="7">
        <f>SUM(Mountaineer:Greenbrier!M41)</f>
        <v>-15753.02</v>
      </c>
      <c r="N40" s="7">
        <f>SUM(Mountaineer:Greenbrier!N41)</f>
        <v>-12342449</v>
      </c>
      <c r="O40" s="7">
        <f>SUM(Mountaineer:Greenbrier!O41)</f>
        <v>990369.63000000105</v>
      </c>
      <c r="P40" s="16"/>
      <c r="Q40" s="7">
        <f>SUM(Mountaineer:Greenbrier!Q41)</f>
        <v>99036.97</v>
      </c>
      <c r="R40" s="7">
        <f>SUM(Mountaineer:Greenbrier!R41)</f>
        <v>14855.55</v>
      </c>
      <c r="S40" s="7">
        <f>SUM(Mountaineer:Greenbrier!S41)</f>
        <v>84181.42</v>
      </c>
      <c r="T40" s="20"/>
    </row>
    <row r="41" spans="1:20" ht="15" customHeight="1" x14ac:dyDescent="0.25">
      <c r="A41" s="23">
        <f t="shared" si="1"/>
        <v>44604</v>
      </c>
      <c r="B41" s="7">
        <f>SUM(Mountaineer:Greenbrier!B42)</f>
        <v>2363187.08</v>
      </c>
      <c r="C41" s="7">
        <f>SUM(Mountaineer:Greenbrier!C42)</f>
        <v>-9120.25</v>
      </c>
      <c r="D41" s="7">
        <f>SUM(Mountaineer:Greenbrier!D42)</f>
        <v>-1492204.12</v>
      </c>
      <c r="E41" s="7">
        <f>SUM(Mountaineer:Greenbrier!E42)</f>
        <v>861862.71</v>
      </c>
      <c r="F41" s="16"/>
      <c r="G41" s="7">
        <f>SUM(Mountaineer:Greenbrier!G42)</f>
        <v>9391489.6600000001</v>
      </c>
      <c r="H41" s="7">
        <f>SUM(Mountaineer:Greenbrier!H42)</f>
        <v>-8646.369999999999</v>
      </c>
      <c r="I41" s="7">
        <f>SUM(Mountaineer:Greenbrier!I42)</f>
        <v>-8184804.1699999999</v>
      </c>
      <c r="J41" s="7">
        <f>SUM(Mountaineer:Greenbrier!J42)</f>
        <v>1198039.1200000001</v>
      </c>
      <c r="K41" s="16"/>
      <c r="L41" s="7">
        <f>SUM(Mountaineer:Greenbrier!L42)</f>
        <v>11754676.74</v>
      </c>
      <c r="M41" s="7">
        <f>SUM(Mountaineer:Greenbrier!M42)</f>
        <v>-17766.62</v>
      </c>
      <c r="N41" s="7">
        <f>SUM(Mountaineer:Greenbrier!N42)</f>
        <v>-9677008.2899999991</v>
      </c>
      <c r="O41" s="7">
        <f>SUM(Mountaineer:Greenbrier!O42)</f>
        <v>2059901.83</v>
      </c>
      <c r="P41" s="16"/>
      <c r="Q41" s="7">
        <f>SUM(Mountaineer:Greenbrier!Q42)</f>
        <v>205990.18</v>
      </c>
      <c r="R41" s="7">
        <f>SUM(Mountaineer:Greenbrier!R42)</f>
        <v>30898.53</v>
      </c>
      <c r="S41" s="7">
        <f>SUM(Mountaineer:Greenbrier!S42)</f>
        <v>175091.65</v>
      </c>
      <c r="T41" s="20"/>
    </row>
    <row r="42" spans="1:20" ht="15" customHeight="1" x14ac:dyDescent="0.25">
      <c r="A42" s="23">
        <f t="shared" si="1"/>
        <v>44611</v>
      </c>
      <c r="B42" s="7">
        <f>SUM(Mountaineer:Greenbrier!B43)</f>
        <v>2116186.15</v>
      </c>
      <c r="C42" s="7">
        <f>SUM(Mountaineer:Greenbrier!C43)</f>
        <v>-9471.9</v>
      </c>
      <c r="D42" s="7">
        <f>SUM(Mountaineer:Greenbrier!D43)</f>
        <v>-3482181.32</v>
      </c>
      <c r="E42" s="7">
        <f>SUM(Mountaineer:Greenbrier!E43)</f>
        <v>-1375467.07</v>
      </c>
      <c r="F42" s="16"/>
      <c r="G42" s="7">
        <f>SUM(Mountaineer:Greenbrier!G43)</f>
        <v>10614168.34</v>
      </c>
      <c r="H42" s="7">
        <f>SUM(Mountaineer:Greenbrier!H43)</f>
        <v>-14863.69</v>
      </c>
      <c r="I42" s="7">
        <f>SUM(Mountaineer:Greenbrier!I43)</f>
        <v>-10733606.379999999</v>
      </c>
      <c r="J42" s="7">
        <f>SUM(Mountaineer:Greenbrier!J43)</f>
        <v>-134301.73000000016</v>
      </c>
      <c r="K42" s="16"/>
      <c r="L42" s="7">
        <f>SUM(Mountaineer:Greenbrier!L43)</f>
        <v>12730354.49</v>
      </c>
      <c r="M42" s="7">
        <f>SUM(Mountaineer:Greenbrier!M43)</f>
        <v>-24335.59</v>
      </c>
      <c r="N42" s="7">
        <f>SUM(Mountaineer:Greenbrier!N43)</f>
        <v>-14215787.699999999</v>
      </c>
      <c r="O42" s="7">
        <f>SUM(Mountaineer:Greenbrier!O43)</f>
        <v>-1509768.8000000003</v>
      </c>
      <c r="P42" s="16"/>
      <c r="Q42" s="7">
        <f>SUM(Mountaineer:Greenbrier!Q43)</f>
        <v>-150976.90000000002</v>
      </c>
      <c r="R42" s="7">
        <f>SUM(Mountaineer:Greenbrier!R43)</f>
        <v>-22646.539999999997</v>
      </c>
      <c r="S42" s="7">
        <f>SUM(Mountaineer:Greenbrier!S43)</f>
        <v>-128330.36</v>
      </c>
      <c r="T42" s="20"/>
    </row>
    <row r="43" spans="1:20" ht="15" customHeight="1" x14ac:dyDescent="0.25">
      <c r="A43" s="23">
        <f t="shared" si="1"/>
        <v>44618</v>
      </c>
      <c r="B43" s="7">
        <f>SUM(Mountaineer:Greenbrier!B44)</f>
        <v>1412429.25</v>
      </c>
      <c r="C43" s="7">
        <f>SUM(Mountaineer:Greenbrier!C44)</f>
        <v>-3180</v>
      </c>
      <c r="D43" s="7">
        <f>SUM(Mountaineer:Greenbrier!D44)</f>
        <v>-1534391.5</v>
      </c>
      <c r="E43" s="7">
        <f>SUM(Mountaineer:Greenbrier!E44)</f>
        <v>-125142.25</v>
      </c>
      <c r="F43" s="16"/>
      <c r="G43" s="7">
        <f>SUM(Mountaineer:Greenbrier!G44)</f>
        <v>10025550.82</v>
      </c>
      <c r="H43" s="7">
        <f>SUM(Mountaineer:Greenbrier!H44)</f>
        <v>-10548.68</v>
      </c>
      <c r="I43" s="7">
        <f>SUM(Mountaineer:Greenbrier!I44)</f>
        <v>-9475363.6999999993</v>
      </c>
      <c r="J43" s="7">
        <f>SUM(Mountaineer:Greenbrier!J44)</f>
        <v>539638.43999999983</v>
      </c>
      <c r="K43" s="16"/>
      <c r="L43" s="7">
        <f>SUM(Mountaineer:Greenbrier!L44)</f>
        <v>11437980.07</v>
      </c>
      <c r="M43" s="7">
        <f>SUM(Mountaineer:Greenbrier!M44)</f>
        <v>-13728.68</v>
      </c>
      <c r="N43" s="7">
        <f>SUM(Mountaineer:Greenbrier!N44)</f>
        <v>-11009755.200000001</v>
      </c>
      <c r="O43" s="7">
        <f>SUM(Mountaineer:Greenbrier!O44)</f>
        <v>414496.18999999983</v>
      </c>
      <c r="P43" s="16"/>
      <c r="Q43" s="7">
        <f>SUM(Mountaineer:Greenbrier!Q44)</f>
        <v>41449.64</v>
      </c>
      <c r="R43" s="7">
        <f>SUM(Mountaineer:Greenbrier!R44)</f>
        <v>6217.4500000000007</v>
      </c>
      <c r="S43" s="7">
        <f>SUM(Mountaineer:Greenbrier!S44)</f>
        <v>35232.19</v>
      </c>
      <c r="T43" s="20"/>
    </row>
    <row r="44" spans="1:20" ht="15" customHeight="1" x14ac:dyDescent="0.25">
      <c r="A44" s="23">
        <f t="shared" si="1"/>
        <v>44625</v>
      </c>
      <c r="B44" s="7">
        <f>SUM(Mountaineer:Greenbrier!B45)</f>
        <v>1518451.8</v>
      </c>
      <c r="C44" s="7">
        <f>SUM(Mountaineer:Greenbrier!C45)</f>
        <v>-5564</v>
      </c>
      <c r="D44" s="7">
        <f>SUM(Mountaineer:Greenbrier!D45)</f>
        <v>-1371837.5699999998</v>
      </c>
      <c r="E44" s="7">
        <f>SUM(Mountaineer:Greenbrier!E45)</f>
        <v>141050.23000000007</v>
      </c>
      <c r="F44" s="16"/>
      <c r="G44" s="7">
        <f>SUM(Mountaineer:Greenbrier!G45)</f>
        <v>9048434.9400000013</v>
      </c>
      <c r="H44" s="7">
        <f>SUM(Mountaineer:Greenbrier!H45)</f>
        <v>-4124.05</v>
      </c>
      <c r="I44" s="7">
        <f>SUM(Mountaineer:Greenbrier!I45)</f>
        <v>-8371773.9199999999</v>
      </c>
      <c r="J44" s="7">
        <f>SUM(Mountaineer:Greenbrier!J45)</f>
        <v>672536.97</v>
      </c>
      <c r="K44" s="16"/>
      <c r="L44" s="7">
        <f>SUM(Mountaineer:Greenbrier!L45)</f>
        <v>10566886.74</v>
      </c>
      <c r="M44" s="7">
        <f>SUM(Mountaineer:Greenbrier!M45)</f>
        <v>-9688.0500000000011</v>
      </c>
      <c r="N44" s="7">
        <f>SUM(Mountaineer:Greenbrier!N45)</f>
        <v>-9743611.4900000002</v>
      </c>
      <c r="O44" s="7">
        <f>SUM(Mountaineer:Greenbrier!O45)</f>
        <v>813587.2</v>
      </c>
      <c r="P44" s="16"/>
      <c r="Q44" s="7">
        <f>SUM(Mountaineer:Greenbrier!Q45)</f>
        <v>81358.73</v>
      </c>
      <c r="R44" s="7">
        <f>SUM(Mountaineer:Greenbrier!R45)</f>
        <v>12203.810000000001</v>
      </c>
      <c r="S44" s="7">
        <f>SUM(Mountaineer:Greenbrier!S45)</f>
        <v>69154.92</v>
      </c>
      <c r="T44" s="20"/>
    </row>
    <row r="45" spans="1:20" ht="15" customHeight="1" x14ac:dyDescent="0.25">
      <c r="A45" s="23">
        <f t="shared" si="1"/>
        <v>44632</v>
      </c>
      <c r="B45" s="7">
        <f>SUM(Mountaineer:Greenbrier!B46)</f>
        <v>2748350.04</v>
      </c>
      <c r="C45" s="7">
        <f>SUM(Mountaineer:Greenbrier!C46)</f>
        <v>-3243.2</v>
      </c>
      <c r="D45" s="7">
        <f>SUM(Mountaineer:Greenbrier!D46)</f>
        <v>-2798361.39</v>
      </c>
      <c r="E45" s="7">
        <f>SUM(Mountaineer:Greenbrier!E46)</f>
        <v>-53254.549999999988</v>
      </c>
      <c r="F45" s="16"/>
      <c r="G45" s="7">
        <f>SUM(Mountaineer:Greenbrier!G46)</f>
        <v>11308323.829999998</v>
      </c>
      <c r="H45" s="7">
        <f>SUM(Mountaineer:Greenbrier!H46)</f>
        <v>-8809.31</v>
      </c>
      <c r="I45" s="7">
        <f>SUM(Mountaineer:Greenbrier!I46)</f>
        <v>-10612560.48</v>
      </c>
      <c r="J45" s="7">
        <f>SUM(Mountaineer:Greenbrier!J46)</f>
        <v>686954.0399999998</v>
      </c>
      <c r="K45" s="16"/>
      <c r="L45" s="7">
        <f>SUM(Mountaineer:Greenbrier!L46)</f>
        <v>14056673.869999999</v>
      </c>
      <c r="M45" s="7">
        <f>SUM(Mountaineer:Greenbrier!M46)</f>
        <v>-12052.509999999998</v>
      </c>
      <c r="N45" s="7">
        <f>SUM(Mountaineer:Greenbrier!N46)</f>
        <v>-13410921.870000001</v>
      </c>
      <c r="O45" s="7">
        <f>SUM(Mountaineer:Greenbrier!O46)</f>
        <v>633699.48999999987</v>
      </c>
      <c r="P45" s="16"/>
      <c r="Q45" s="7">
        <f>SUM(Mountaineer:Greenbrier!Q46)</f>
        <v>63369.919999999998</v>
      </c>
      <c r="R45" s="7">
        <f>SUM(Mountaineer:Greenbrier!R46)</f>
        <v>9505.48</v>
      </c>
      <c r="S45" s="7">
        <f>SUM(Mountaineer:Greenbrier!S46)</f>
        <v>53864.44</v>
      </c>
      <c r="T45" s="20"/>
    </row>
    <row r="46" spans="1:20" ht="15" customHeight="1" x14ac:dyDescent="0.25">
      <c r="A46" s="23">
        <f t="shared" si="1"/>
        <v>44639</v>
      </c>
      <c r="B46" s="7">
        <f>SUM(Mountaineer:Greenbrier!B47)</f>
        <v>3169595.01</v>
      </c>
      <c r="C46" s="7">
        <f>SUM(Mountaineer:Greenbrier!C47)</f>
        <v>-12698.35</v>
      </c>
      <c r="D46" s="7">
        <f>SUM(Mountaineer:Greenbrier!D47)</f>
        <v>-2859662.87</v>
      </c>
      <c r="E46" s="7">
        <f>SUM(Mountaineer:Greenbrier!E47)</f>
        <v>297233.79000000021</v>
      </c>
      <c r="F46" s="16"/>
      <c r="G46" s="7">
        <f>SUM(Mountaineer:Greenbrier!G47)</f>
        <v>12140047.41</v>
      </c>
      <c r="H46" s="7">
        <f>SUM(Mountaineer:Greenbrier!H47)</f>
        <v>-14169.55</v>
      </c>
      <c r="I46" s="7">
        <f>SUM(Mountaineer:Greenbrier!I47)</f>
        <v>-11255274</v>
      </c>
      <c r="J46" s="7">
        <f>SUM(Mountaineer:Greenbrier!J47)</f>
        <v>870603.86000000092</v>
      </c>
      <c r="K46" s="16"/>
      <c r="L46" s="7">
        <f>SUM(Mountaineer:Greenbrier!L47)</f>
        <v>15309642.42</v>
      </c>
      <c r="M46" s="7">
        <f>SUM(Mountaineer:Greenbrier!M47)</f>
        <v>-26867.9</v>
      </c>
      <c r="N46" s="7">
        <f>SUM(Mountaineer:Greenbrier!N47)</f>
        <v>-14114936.869999997</v>
      </c>
      <c r="O46" s="7">
        <f>SUM(Mountaineer:Greenbrier!O47)</f>
        <v>1167837.6500000013</v>
      </c>
      <c r="P46" s="16"/>
      <c r="Q46" s="7">
        <f>SUM(Mountaineer:Greenbrier!Q47)</f>
        <v>116783.76999999999</v>
      </c>
      <c r="R46" s="7">
        <f>SUM(Mountaineer:Greenbrier!R47)</f>
        <v>17517.559999999998</v>
      </c>
      <c r="S46" s="7">
        <f>SUM(Mountaineer:Greenbrier!S47)</f>
        <v>99266.209999999992</v>
      </c>
      <c r="T46" s="20"/>
    </row>
    <row r="47" spans="1:20" ht="15" customHeight="1" x14ac:dyDescent="0.25">
      <c r="A47" s="23">
        <f t="shared" si="1"/>
        <v>44646</v>
      </c>
      <c r="B47" s="7">
        <f>SUM(Mountaineer:Greenbrier!B48)</f>
        <v>2106651.7400000002</v>
      </c>
      <c r="C47" s="7">
        <f>SUM(Mountaineer:Greenbrier!C48)</f>
        <v>-5375</v>
      </c>
      <c r="D47" s="7">
        <f>SUM(Mountaineer:Greenbrier!D48)</f>
        <v>-1769325.66</v>
      </c>
      <c r="E47" s="7">
        <f>SUM(Mountaineer:Greenbrier!E48)</f>
        <v>331951.08</v>
      </c>
      <c r="F47" s="16"/>
      <c r="G47" s="7">
        <f>SUM(Mountaineer:Greenbrier!G48)</f>
        <v>9673413.7800000012</v>
      </c>
      <c r="H47" s="7">
        <f>SUM(Mountaineer:Greenbrier!H48)</f>
        <v>-6547.3700000000008</v>
      </c>
      <c r="I47" s="7">
        <f>SUM(Mountaineer:Greenbrier!I48)</f>
        <v>-9229672.0800000001</v>
      </c>
      <c r="J47" s="7">
        <f>SUM(Mountaineer:Greenbrier!J48)</f>
        <v>437194.32999999984</v>
      </c>
      <c r="K47" s="16"/>
      <c r="L47" s="7">
        <f>SUM(Mountaineer:Greenbrier!L48)</f>
        <v>11780065.52</v>
      </c>
      <c r="M47" s="7">
        <f>SUM(Mountaineer:Greenbrier!M48)</f>
        <v>-11922.37</v>
      </c>
      <c r="N47" s="7">
        <f>SUM(Mountaineer:Greenbrier!N48)</f>
        <v>-10998997.740000002</v>
      </c>
      <c r="O47" s="7">
        <f>SUM(Mountaineer:Greenbrier!O48)</f>
        <v>769145.40999999992</v>
      </c>
      <c r="P47" s="16"/>
      <c r="Q47" s="7">
        <f>SUM(Mountaineer:Greenbrier!Q48)</f>
        <v>76914.550000000017</v>
      </c>
      <c r="R47" s="7">
        <f>SUM(Mountaineer:Greenbrier!R48)</f>
        <v>11537.18</v>
      </c>
      <c r="S47" s="7">
        <f>SUM(Mountaineer:Greenbrier!S48)</f>
        <v>65377.369999999995</v>
      </c>
      <c r="T47" s="20"/>
    </row>
    <row r="48" spans="1:20" ht="15" customHeight="1" x14ac:dyDescent="0.25">
      <c r="A48" s="23">
        <f t="shared" si="1"/>
        <v>44653</v>
      </c>
      <c r="B48" s="7">
        <f>SUM(Mountaineer:Greenbrier!B49)</f>
        <v>1971793.72</v>
      </c>
      <c r="C48" s="7">
        <f>SUM(Mountaineer:Greenbrier!C49)</f>
        <v>-3364.1</v>
      </c>
      <c r="D48" s="7">
        <f>SUM(Mountaineer:Greenbrier!D49)</f>
        <v>-2320989.4300000002</v>
      </c>
      <c r="E48" s="7">
        <f>SUM(Mountaineer:Greenbrier!E49)</f>
        <v>-352559.80999999994</v>
      </c>
      <c r="F48" s="16"/>
      <c r="G48" s="7">
        <f>SUM(Mountaineer:Greenbrier!G49)</f>
        <v>7797797.6899999995</v>
      </c>
      <c r="H48" s="7">
        <f>SUM(Mountaineer:Greenbrier!H49)</f>
        <v>-10313.32</v>
      </c>
      <c r="I48" s="7">
        <f>SUM(Mountaineer:Greenbrier!I49)</f>
        <v>-7482910.0299999993</v>
      </c>
      <c r="J48" s="7">
        <f>SUM(Mountaineer:Greenbrier!J49)</f>
        <v>304574.33999999962</v>
      </c>
      <c r="K48" s="16"/>
      <c r="L48" s="7">
        <f>SUM(Mountaineer:Greenbrier!L49)</f>
        <v>9769591.4100000001</v>
      </c>
      <c r="M48" s="7">
        <f>SUM(Mountaineer:Greenbrier!M49)</f>
        <v>-13677.419999999998</v>
      </c>
      <c r="N48" s="7">
        <f>SUM(Mountaineer:Greenbrier!N49)</f>
        <v>-9803899.459999999</v>
      </c>
      <c r="O48" s="7">
        <f>SUM(Mountaineer:Greenbrier!O49)</f>
        <v>-47985.47000000035</v>
      </c>
      <c r="P48" s="16"/>
      <c r="Q48" s="7">
        <f>SUM(Mountaineer:Greenbrier!Q49)</f>
        <v>-4798.5299999999952</v>
      </c>
      <c r="R48" s="7">
        <f>SUM(Mountaineer:Greenbrier!R49)</f>
        <v>-719.77</v>
      </c>
      <c r="S48" s="7">
        <f>SUM(Mountaineer:Greenbrier!S49)</f>
        <v>-4078.7599999999984</v>
      </c>
      <c r="T48" s="20"/>
    </row>
    <row r="49" spans="1:20" ht="15" customHeight="1" x14ac:dyDescent="0.25">
      <c r="A49" s="23">
        <f t="shared" si="1"/>
        <v>44660</v>
      </c>
      <c r="B49" s="7">
        <f>SUM(Mountaineer:Greenbrier!B50)</f>
        <v>1808774.28</v>
      </c>
      <c r="C49" s="7">
        <f>SUM(Mountaineer:Greenbrier!C50)</f>
        <v>-13698.2</v>
      </c>
      <c r="D49" s="7">
        <f>SUM(Mountaineer:Greenbrier!D50)</f>
        <v>-1670618.6099999999</v>
      </c>
      <c r="E49" s="7">
        <f>SUM(Mountaineer:Greenbrier!E50)</f>
        <v>124457.47</v>
      </c>
      <c r="F49" s="16"/>
      <c r="G49" s="7">
        <f>SUM(Mountaineer:Greenbrier!G50)</f>
        <v>8179364.9400000004</v>
      </c>
      <c r="H49" s="7">
        <f>SUM(Mountaineer:Greenbrier!H50)</f>
        <v>-14239.33</v>
      </c>
      <c r="I49" s="7">
        <f>SUM(Mountaineer:Greenbrier!I50)</f>
        <v>-7296418.7599999998</v>
      </c>
      <c r="J49" s="7">
        <f>SUM(Mountaineer:Greenbrier!J50)</f>
        <v>868706.85000000033</v>
      </c>
      <c r="K49" s="16"/>
      <c r="L49" s="7">
        <f>SUM(Mountaineer:Greenbrier!L50)</f>
        <v>9988139.2200000007</v>
      </c>
      <c r="M49" s="7">
        <f>SUM(Mountaineer:Greenbrier!M50)</f>
        <v>-27937.530000000002</v>
      </c>
      <c r="N49" s="7">
        <f>SUM(Mountaineer:Greenbrier!N50)</f>
        <v>-8967037.3699999992</v>
      </c>
      <c r="O49" s="7">
        <f>SUM(Mountaineer:Greenbrier!O50)</f>
        <v>993164.3200000003</v>
      </c>
      <c r="P49" s="16"/>
      <c r="Q49" s="7">
        <f>SUM(Mountaineer:Greenbrier!Q50)</f>
        <v>99316.44</v>
      </c>
      <c r="R49" s="7">
        <f>SUM(Mountaineer:Greenbrier!R50)</f>
        <v>14897.48</v>
      </c>
      <c r="S49" s="7">
        <f>SUM(Mountaineer:Greenbrier!S50)</f>
        <v>84418.959999999992</v>
      </c>
      <c r="T49" s="20"/>
    </row>
    <row r="50" spans="1:20" ht="15" customHeight="1" x14ac:dyDescent="0.25">
      <c r="A50" s="23">
        <f t="shared" si="1"/>
        <v>44667</v>
      </c>
      <c r="B50" s="7">
        <f>SUM(Mountaineer:Greenbrier!B51)</f>
        <v>1435384.74</v>
      </c>
      <c r="C50" s="7">
        <f>SUM(Mountaineer:Greenbrier!C51)</f>
        <v>-54399</v>
      </c>
      <c r="D50" s="7">
        <f>SUM(Mountaineer:Greenbrier!D51)</f>
        <v>-1377661.63</v>
      </c>
      <c r="E50" s="7">
        <f>SUM(Mountaineer:Greenbrier!E51)</f>
        <v>3324.1100000000006</v>
      </c>
      <c r="F50" s="16"/>
      <c r="G50" s="7">
        <f>SUM(Mountaineer:Greenbrier!G51)</f>
        <v>6868887</v>
      </c>
      <c r="H50" s="7">
        <f>SUM(Mountaineer:Greenbrier!H51)</f>
        <v>-22058.09</v>
      </c>
      <c r="I50" s="7">
        <f>SUM(Mountaineer:Greenbrier!I51)</f>
        <v>-6132209.4900000002</v>
      </c>
      <c r="J50" s="7">
        <f>SUM(Mountaineer:Greenbrier!J51)</f>
        <v>714619.42000000016</v>
      </c>
      <c r="K50" s="16"/>
      <c r="L50" s="7">
        <f>SUM(Mountaineer:Greenbrier!L51)</f>
        <v>8304271.7400000002</v>
      </c>
      <c r="M50" s="7">
        <f>SUM(Mountaineer:Greenbrier!M51)</f>
        <v>-76457.09</v>
      </c>
      <c r="N50" s="7">
        <f>SUM(Mountaineer:Greenbrier!N51)</f>
        <v>-7509871.1200000001</v>
      </c>
      <c r="O50" s="7">
        <f>SUM(Mountaineer:Greenbrier!O51)</f>
        <v>717943.53</v>
      </c>
      <c r="P50" s="16"/>
      <c r="Q50" s="7">
        <f>SUM(Mountaineer:Greenbrier!Q51)</f>
        <v>71794.359999999986</v>
      </c>
      <c r="R50" s="7">
        <f>SUM(Mountaineer:Greenbrier!R51)</f>
        <v>10769.16</v>
      </c>
      <c r="S50" s="7">
        <f>SUM(Mountaineer:Greenbrier!S51)</f>
        <v>61025.2</v>
      </c>
      <c r="T50" s="20"/>
    </row>
    <row r="51" spans="1:20" ht="15" customHeight="1" x14ac:dyDescent="0.25">
      <c r="A51" s="23">
        <f t="shared" si="1"/>
        <v>44674</v>
      </c>
      <c r="B51" s="7">
        <f>SUM(Mountaineer:Greenbrier!B52)</f>
        <v>1308107.7</v>
      </c>
      <c r="C51" s="7">
        <f>SUM(Mountaineer:Greenbrier!C52)</f>
        <v>-3955</v>
      </c>
      <c r="D51" s="7">
        <f>SUM(Mountaineer:Greenbrier!D52)</f>
        <v>-1320063.97</v>
      </c>
      <c r="E51" s="7">
        <f>SUM(Mountaineer:Greenbrier!E52)</f>
        <v>-15911.270000000077</v>
      </c>
      <c r="F51" s="16"/>
      <c r="G51" s="7">
        <f>SUM(Mountaineer:Greenbrier!G52)</f>
        <v>7805241.477</v>
      </c>
      <c r="H51" s="7">
        <f>SUM(Mountaineer:Greenbrier!H52)</f>
        <v>-19144.969999999998</v>
      </c>
      <c r="I51" s="7">
        <f>SUM(Mountaineer:Greenbrier!I52)</f>
        <v>-6842942.5899999999</v>
      </c>
      <c r="J51" s="7">
        <f>SUM(Mountaineer:Greenbrier!J52)</f>
        <v>943153.9169999999</v>
      </c>
      <c r="K51" s="16"/>
      <c r="L51" s="7">
        <f>SUM(Mountaineer:Greenbrier!L52)</f>
        <v>9113349.1770000011</v>
      </c>
      <c r="M51" s="7">
        <f>SUM(Mountaineer:Greenbrier!M52)</f>
        <v>-23099.969999999998</v>
      </c>
      <c r="N51" s="7">
        <f>SUM(Mountaineer:Greenbrier!N52)</f>
        <v>-8163006.5599999996</v>
      </c>
      <c r="O51" s="7">
        <f>SUM(Mountaineer:Greenbrier!O52)</f>
        <v>927242.64699999988</v>
      </c>
      <c r="P51" s="16"/>
      <c r="Q51" s="7">
        <f>SUM(Mountaineer:Greenbrier!Q52)</f>
        <v>92724.26</v>
      </c>
      <c r="R51" s="7">
        <f>SUM(Mountaineer:Greenbrier!R52)</f>
        <v>13908.65</v>
      </c>
      <c r="S51" s="7">
        <f>SUM(Mountaineer:Greenbrier!S52)</f>
        <v>78815.61</v>
      </c>
      <c r="T51" s="20"/>
    </row>
    <row r="52" spans="1:20" ht="15" customHeight="1" x14ac:dyDescent="0.25">
      <c r="A52" s="23">
        <f t="shared" si="1"/>
        <v>44681</v>
      </c>
      <c r="B52" s="7">
        <f>SUM(Mountaineer:Greenbrier!B53)</f>
        <v>1219009.3599999999</v>
      </c>
      <c r="C52" s="7">
        <f>SUM(Mountaineer:Greenbrier!C53)</f>
        <v>-9291</v>
      </c>
      <c r="D52" s="7">
        <f>SUM(Mountaineer:Greenbrier!D53)</f>
        <v>-1093582.47</v>
      </c>
      <c r="E52" s="7">
        <f>SUM(Mountaineer:Greenbrier!E53)</f>
        <v>116135.88999999998</v>
      </c>
      <c r="F52" s="16"/>
      <c r="G52" s="7">
        <f>SUM(Mountaineer:Greenbrier!G53)</f>
        <v>7239249.1999999993</v>
      </c>
      <c r="H52" s="7">
        <f>SUM(Mountaineer:Greenbrier!H53)</f>
        <v>-7269.48</v>
      </c>
      <c r="I52" s="7">
        <f>SUM(Mountaineer:Greenbrier!I53)</f>
        <v>-6904975.5</v>
      </c>
      <c r="J52" s="7">
        <f>SUM(Mountaineer:Greenbrier!J53)</f>
        <v>327004.21999999968</v>
      </c>
      <c r="K52" s="16"/>
      <c r="L52" s="7">
        <f>SUM(Mountaineer:Greenbrier!L53)</f>
        <v>8458258.5599999987</v>
      </c>
      <c r="M52" s="7">
        <f>SUM(Mountaineer:Greenbrier!M53)</f>
        <v>-16560.48</v>
      </c>
      <c r="N52" s="7">
        <f>SUM(Mountaineer:Greenbrier!N53)</f>
        <v>-7998557.9699999997</v>
      </c>
      <c r="O52" s="7">
        <f>SUM(Mountaineer:Greenbrier!O53)</f>
        <v>443140.10999999969</v>
      </c>
      <c r="P52" s="16"/>
      <c r="Q52" s="7">
        <f>SUM(Mountaineer:Greenbrier!Q53)</f>
        <v>44314.020000000004</v>
      </c>
      <c r="R52" s="7">
        <f>SUM(Mountaineer:Greenbrier!R53)</f>
        <v>6647.12</v>
      </c>
      <c r="S52" s="7">
        <f>SUM(Mountaineer:Greenbrier!S53)</f>
        <v>37666.9</v>
      </c>
      <c r="T52" s="20"/>
    </row>
    <row r="53" spans="1:20" ht="15" customHeight="1" x14ac:dyDescent="0.25">
      <c r="A53" s="23">
        <f t="shared" si="1"/>
        <v>44688</v>
      </c>
      <c r="B53" s="7">
        <f>SUM(Mountaineer:Greenbrier!B54)</f>
        <v>1340321.3</v>
      </c>
      <c r="C53" s="7">
        <f>SUM(Mountaineer:Greenbrier!C54)</f>
        <v>-4141</v>
      </c>
      <c r="D53" s="7">
        <f>SUM(Mountaineer:Greenbrier!D54)</f>
        <v>-1076664.4000000001</v>
      </c>
      <c r="E53" s="7">
        <f>SUM(Mountaineer:Greenbrier!E54)</f>
        <v>259515.89999999994</v>
      </c>
      <c r="F53" s="16"/>
      <c r="G53" s="7">
        <f>SUM(Mountaineer:Greenbrier!G54)</f>
        <v>8376929.1200000001</v>
      </c>
      <c r="H53" s="7">
        <f>SUM(Mountaineer:Greenbrier!H54)</f>
        <v>-22024.82</v>
      </c>
      <c r="I53" s="7">
        <f>SUM(Mountaineer:Greenbrier!I54)</f>
        <v>-7799035.79</v>
      </c>
      <c r="J53" s="7">
        <f>SUM(Mountaineer:Greenbrier!J54)</f>
        <v>555868.51000000013</v>
      </c>
      <c r="K53" s="16"/>
      <c r="L53" s="7">
        <f>SUM(Mountaineer:Greenbrier!L54)</f>
        <v>9717250.4199999999</v>
      </c>
      <c r="M53" s="7">
        <f>SUM(Mountaineer:Greenbrier!M54)</f>
        <v>-26165.82</v>
      </c>
      <c r="N53" s="7">
        <f>SUM(Mountaineer:Greenbrier!N54)</f>
        <v>-8875700.1900000013</v>
      </c>
      <c r="O53" s="7">
        <f>SUM(Mountaineer:Greenbrier!O54)</f>
        <v>815384.41000000015</v>
      </c>
      <c r="P53" s="16"/>
      <c r="Q53" s="7">
        <f>SUM(Mountaineer:Greenbrier!Q54)</f>
        <v>81538.450000000012</v>
      </c>
      <c r="R53" s="7">
        <f>SUM(Mountaineer:Greenbrier!R54)</f>
        <v>12230.77</v>
      </c>
      <c r="S53" s="7">
        <f>SUM(Mountaineer:Greenbrier!S54)</f>
        <v>69307.679999999993</v>
      </c>
      <c r="T53" s="20"/>
    </row>
    <row r="54" spans="1:20" ht="15" customHeight="1" x14ac:dyDescent="0.25">
      <c r="A54" s="23">
        <f t="shared" si="1"/>
        <v>44695</v>
      </c>
      <c r="B54" s="7">
        <f>SUM(Mountaineer:Greenbrier!B55)</f>
        <v>1427355.25</v>
      </c>
      <c r="C54" s="7">
        <f>SUM(Mountaineer:Greenbrier!C55)</f>
        <v>-4022.3</v>
      </c>
      <c r="D54" s="7">
        <f>SUM(Mountaineer:Greenbrier!D55)</f>
        <v>-1126763.22</v>
      </c>
      <c r="E54" s="7">
        <f>SUM(Mountaineer:Greenbrier!E55)</f>
        <v>296569.72999999992</v>
      </c>
      <c r="F54" s="16"/>
      <c r="G54" s="7">
        <f>SUM(Mountaineer:Greenbrier!G55)</f>
        <v>8143470.4299999997</v>
      </c>
      <c r="H54" s="7">
        <f>SUM(Mountaineer:Greenbrier!H55)</f>
        <v>-15944.21</v>
      </c>
      <c r="I54" s="7">
        <f>SUM(Mountaineer:Greenbrier!I55)</f>
        <v>-7368001.6799999997</v>
      </c>
      <c r="J54" s="7">
        <f>SUM(Mountaineer:Greenbrier!J55)</f>
        <v>759524.54000000027</v>
      </c>
      <c r="K54" s="16"/>
      <c r="L54" s="7">
        <f>SUM(Mountaineer:Greenbrier!L55)</f>
        <v>9570825.6799999997</v>
      </c>
      <c r="M54" s="7">
        <f>SUM(Mountaineer:Greenbrier!M55)</f>
        <v>-19966.509999999998</v>
      </c>
      <c r="N54" s="7">
        <f>SUM(Mountaineer:Greenbrier!N55)</f>
        <v>-8494764.9000000004</v>
      </c>
      <c r="O54" s="7">
        <f>SUM(Mountaineer:Greenbrier!O55)</f>
        <v>1056094.2700000003</v>
      </c>
      <c r="P54" s="16"/>
      <c r="Q54" s="7">
        <f>SUM(Mountaineer:Greenbrier!Q55)</f>
        <v>105609.42</v>
      </c>
      <c r="R54" s="7">
        <f>SUM(Mountaineer:Greenbrier!R55)</f>
        <v>15841.400000000001</v>
      </c>
      <c r="S54" s="7">
        <f>SUM(Mountaineer:Greenbrier!S55)</f>
        <v>89768.01999999999</v>
      </c>
      <c r="T54" s="20"/>
    </row>
    <row r="55" spans="1:20" ht="15" customHeight="1" x14ac:dyDescent="0.25">
      <c r="A55" s="23">
        <f t="shared" si="1"/>
        <v>44702</v>
      </c>
      <c r="B55" s="7">
        <f>SUM(Mountaineer:Greenbrier!B56)</f>
        <v>1245694.99</v>
      </c>
      <c r="C55" s="7">
        <f>SUM(Mountaineer:Greenbrier!C56)</f>
        <v>-6975</v>
      </c>
      <c r="D55" s="7">
        <f>SUM(Mountaineer:Greenbrier!D56)</f>
        <v>-1015946.94</v>
      </c>
      <c r="E55" s="7">
        <f>SUM(Mountaineer:Greenbrier!E56)</f>
        <v>222773.05</v>
      </c>
      <c r="F55" s="16"/>
      <c r="G55" s="7">
        <f>SUM(Mountaineer:Greenbrier!G56)</f>
        <v>8045120.3099999996</v>
      </c>
      <c r="H55" s="7">
        <f>SUM(Mountaineer:Greenbrier!H56)</f>
        <v>-16038.4</v>
      </c>
      <c r="I55" s="7">
        <f>SUM(Mountaineer:Greenbrier!I56)</f>
        <v>-7377138.6799999997</v>
      </c>
      <c r="J55" s="7">
        <f>SUM(Mountaineer:Greenbrier!J56)</f>
        <v>651943.22999999986</v>
      </c>
      <c r="K55" s="16"/>
      <c r="L55" s="7">
        <f>SUM(Mountaineer:Greenbrier!L56)</f>
        <v>9290815.3000000007</v>
      </c>
      <c r="M55" s="7">
        <f>SUM(Mountaineer:Greenbrier!M56)</f>
        <v>-23013.4</v>
      </c>
      <c r="N55" s="7">
        <f>SUM(Mountaineer:Greenbrier!N56)</f>
        <v>-8393085.620000001</v>
      </c>
      <c r="O55" s="7">
        <f>SUM(Mountaineer:Greenbrier!O56)</f>
        <v>874716.27999999991</v>
      </c>
      <c r="P55" s="16"/>
      <c r="Q55" s="7">
        <f>SUM(Mountaineer:Greenbrier!Q56)</f>
        <v>87471.64</v>
      </c>
      <c r="R55" s="7">
        <f>SUM(Mountaineer:Greenbrier!R56)</f>
        <v>13120.740000000002</v>
      </c>
      <c r="S55" s="7">
        <f>SUM(Mountaineer:Greenbrier!S56)</f>
        <v>74350.899999999994</v>
      </c>
      <c r="T55" s="20"/>
    </row>
    <row r="56" spans="1:20" ht="15" customHeight="1" x14ac:dyDescent="0.25">
      <c r="A56" s="23">
        <f t="shared" si="1"/>
        <v>44709</v>
      </c>
      <c r="B56" s="7">
        <f>SUM(Mountaineer:Greenbrier!B57)</f>
        <v>1331544.71</v>
      </c>
      <c r="C56" s="7">
        <f>SUM(Mountaineer:Greenbrier!C57)</f>
        <v>-4371.7700000000004</v>
      </c>
      <c r="D56" s="7">
        <f>SUM(Mountaineer:Greenbrier!D57)</f>
        <v>-1254205.54</v>
      </c>
      <c r="E56" s="7">
        <f>SUM(Mountaineer:Greenbrier!E57)</f>
        <v>72967.400000000023</v>
      </c>
      <c r="F56" s="16"/>
      <c r="G56" s="7">
        <f>SUM(Mountaineer:Greenbrier!G57)</f>
        <v>7373447.8399999999</v>
      </c>
      <c r="H56" s="7">
        <f>SUM(Mountaineer:Greenbrier!H57)</f>
        <v>-16096.75</v>
      </c>
      <c r="I56" s="7">
        <f>SUM(Mountaineer:Greenbrier!I57)</f>
        <v>-6760930.209999999</v>
      </c>
      <c r="J56" s="7">
        <f>SUM(Mountaineer:Greenbrier!J57)</f>
        <v>596420.88000000012</v>
      </c>
      <c r="K56" s="16"/>
      <c r="L56" s="7">
        <f>SUM(Mountaineer:Greenbrier!L57)</f>
        <v>8704992.5500000007</v>
      </c>
      <c r="M56" s="7">
        <f>SUM(Mountaineer:Greenbrier!M57)</f>
        <v>-20468.52</v>
      </c>
      <c r="N56" s="7">
        <f>SUM(Mountaineer:Greenbrier!N57)</f>
        <v>-8015135.75</v>
      </c>
      <c r="O56" s="7">
        <f>SUM(Mountaineer:Greenbrier!O57)</f>
        <v>669388.28000000026</v>
      </c>
      <c r="P56" s="16"/>
      <c r="Q56" s="7">
        <f>SUM(Mountaineer:Greenbrier!Q57)</f>
        <v>66938.83</v>
      </c>
      <c r="R56" s="7">
        <f>SUM(Mountaineer:Greenbrier!R57)</f>
        <v>10040.83</v>
      </c>
      <c r="S56" s="7">
        <f>SUM(Mountaineer:Greenbrier!S57)</f>
        <v>56898</v>
      </c>
      <c r="T56" s="20"/>
    </row>
    <row r="57" spans="1:20" ht="15" customHeight="1" x14ac:dyDescent="0.25">
      <c r="A57" s="23">
        <f t="shared" si="1"/>
        <v>44716</v>
      </c>
      <c r="B57" s="7">
        <f>SUM(Mountaineer:Greenbrier!B58)</f>
        <v>1364961.5099999998</v>
      </c>
      <c r="C57" s="7">
        <f>SUM(Mountaineer:Greenbrier!C58)</f>
        <v>-12153.76</v>
      </c>
      <c r="D57" s="7">
        <f>SUM(Mountaineer:Greenbrier!D58)</f>
        <v>-1221793.4100000001</v>
      </c>
      <c r="E57" s="7">
        <f>SUM(Mountaineer:Greenbrier!E58)</f>
        <v>131014.33999999992</v>
      </c>
      <c r="F57" s="16"/>
      <c r="G57" s="7">
        <f>SUM(Mountaineer:Greenbrier!G58)</f>
        <v>5998559.4399999995</v>
      </c>
      <c r="H57" s="7">
        <f>SUM(Mountaineer:Greenbrier!H58)</f>
        <v>-19449.59</v>
      </c>
      <c r="I57" s="7">
        <f>SUM(Mountaineer:Greenbrier!I58)</f>
        <v>-5333954.59</v>
      </c>
      <c r="J57" s="7">
        <f>SUM(Mountaineer:Greenbrier!J58)</f>
        <v>645155.26</v>
      </c>
      <c r="K57" s="16"/>
      <c r="L57" s="7">
        <f>SUM(Mountaineer:Greenbrier!L58)</f>
        <v>7363520.9499999993</v>
      </c>
      <c r="M57" s="7">
        <f>SUM(Mountaineer:Greenbrier!M58)</f>
        <v>-31603.35</v>
      </c>
      <c r="N57" s="7">
        <f>SUM(Mountaineer:Greenbrier!N58)</f>
        <v>-6555748</v>
      </c>
      <c r="O57" s="7">
        <f>SUM(Mountaineer:Greenbrier!O58)</f>
        <v>776169.59999999986</v>
      </c>
      <c r="P57" s="16"/>
      <c r="Q57" s="7">
        <f>SUM(Mountaineer:Greenbrier!Q58)</f>
        <v>77616.959999999992</v>
      </c>
      <c r="R57" s="7">
        <f>SUM(Mountaineer:Greenbrier!R58)</f>
        <v>11642.55</v>
      </c>
      <c r="S57" s="7">
        <f>SUM(Mountaineer:Greenbrier!S58)</f>
        <v>65974.41</v>
      </c>
      <c r="T57" s="20"/>
    </row>
    <row r="58" spans="1:20" ht="15" customHeight="1" x14ac:dyDescent="0.25">
      <c r="A58" s="23">
        <f t="shared" si="1"/>
        <v>44723</v>
      </c>
      <c r="B58" s="7">
        <f>SUM(Mountaineer:Greenbrier!B59)</f>
        <v>1499570.28</v>
      </c>
      <c r="C58" s="7">
        <f>SUM(Mountaineer:Greenbrier!C59)</f>
        <v>-10823.6</v>
      </c>
      <c r="D58" s="7">
        <f>SUM(Mountaineer:Greenbrier!D59)</f>
        <v>-1324272.2</v>
      </c>
      <c r="E58" s="7">
        <f>SUM(Mountaineer:Greenbrier!E59)</f>
        <v>164474.4800000001</v>
      </c>
      <c r="F58" s="16"/>
      <c r="G58" s="7">
        <f>SUM(Mountaineer:Greenbrier!G59)</f>
        <v>5695303.3200000003</v>
      </c>
      <c r="H58" s="7">
        <f>SUM(Mountaineer:Greenbrier!H59)</f>
        <v>-19518.64</v>
      </c>
      <c r="I58" s="7">
        <f>SUM(Mountaineer:Greenbrier!I59)</f>
        <v>-5276455.92</v>
      </c>
      <c r="J58" s="7">
        <f>SUM(Mountaineer:Greenbrier!J59)</f>
        <v>399328.75999999989</v>
      </c>
      <c r="K58" s="16"/>
      <c r="L58" s="7">
        <f>SUM(Mountaineer:Greenbrier!L59)</f>
        <v>7194873.5999999996</v>
      </c>
      <c r="M58" s="7">
        <f>SUM(Mountaineer:Greenbrier!M59)</f>
        <v>-30342.239999999998</v>
      </c>
      <c r="N58" s="7">
        <f>SUM(Mountaineer:Greenbrier!N59)</f>
        <v>-6600728.1200000001</v>
      </c>
      <c r="O58" s="7">
        <f>SUM(Mountaineer:Greenbrier!O59)</f>
        <v>563803.24</v>
      </c>
      <c r="P58" s="16"/>
      <c r="Q58" s="7">
        <f>SUM(Mountaineer:Greenbrier!Q59)</f>
        <v>56380.33</v>
      </c>
      <c r="R58" s="7">
        <f>SUM(Mountaineer:Greenbrier!R59)</f>
        <v>8457.0499999999993</v>
      </c>
      <c r="S58" s="7">
        <f>SUM(Mountaineer:Greenbrier!S59)</f>
        <v>47923.28</v>
      </c>
      <c r="T58" s="20"/>
    </row>
    <row r="59" spans="1:20" ht="15" customHeight="1" x14ac:dyDescent="0.25">
      <c r="A59" s="23">
        <f t="shared" si="1"/>
        <v>44730</v>
      </c>
      <c r="B59" s="7">
        <f>SUM(Mountaineer:Greenbrier!B60)</f>
        <v>1372490.2800000003</v>
      </c>
      <c r="C59" s="7">
        <f>SUM(Mountaineer:Greenbrier!C60)</f>
        <v>-33180.5</v>
      </c>
      <c r="D59" s="7">
        <f>SUM(Mountaineer:Greenbrier!D60)</f>
        <v>-1309297.81</v>
      </c>
      <c r="E59" s="7">
        <f>SUM(Mountaineer:Greenbrier!E60)</f>
        <v>30011.970000000059</v>
      </c>
      <c r="F59" s="16"/>
      <c r="G59" s="7">
        <f>SUM(Mountaineer:Greenbrier!G60)</f>
        <v>5965218.0899999999</v>
      </c>
      <c r="H59" s="7">
        <f>SUM(Mountaineer:Greenbrier!H60)</f>
        <v>-10410.34</v>
      </c>
      <c r="I59" s="7">
        <f>SUM(Mountaineer:Greenbrier!I60)</f>
        <v>-5516830.6200000001</v>
      </c>
      <c r="J59" s="7">
        <f>SUM(Mountaineer:Greenbrier!J60)</f>
        <v>437977.12999999989</v>
      </c>
      <c r="K59" s="16"/>
      <c r="L59" s="7">
        <f>SUM(Mountaineer:Greenbrier!L60)</f>
        <v>7337708.3699999992</v>
      </c>
      <c r="M59" s="7">
        <f>SUM(Mountaineer:Greenbrier!M60)</f>
        <v>-43590.84</v>
      </c>
      <c r="N59" s="7">
        <f>SUM(Mountaineer:Greenbrier!N60)</f>
        <v>-6826128.4299999997</v>
      </c>
      <c r="O59" s="7">
        <f>SUM(Mountaineer:Greenbrier!O60)</f>
        <v>467989.1</v>
      </c>
      <c r="P59" s="16"/>
      <c r="Q59" s="7">
        <f>SUM(Mountaineer:Greenbrier!Q60)</f>
        <v>46798.9</v>
      </c>
      <c r="R59" s="7">
        <f>SUM(Mountaineer:Greenbrier!R60)</f>
        <v>7019.83</v>
      </c>
      <c r="S59" s="7">
        <f>SUM(Mountaineer:Greenbrier!S60)</f>
        <v>39779.07</v>
      </c>
      <c r="T59" s="20"/>
    </row>
    <row r="60" spans="1:20" ht="15" customHeight="1" x14ac:dyDescent="0.25">
      <c r="A60" s="23">
        <f t="shared" si="1"/>
        <v>44737</v>
      </c>
      <c r="B60" s="7">
        <f>SUM(Mountaineer:Greenbrier!B61)</f>
        <v>1099799.58</v>
      </c>
      <c r="C60" s="7">
        <f>SUM(Mountaineer:Greenbrier!C61)</f>
        <v>-1659</v>
      </c>
      <c r="D60" s="7">
        <f>SUM(Mountaineer:Greenbrier!D61)</f>
        <v>-945084.96</v>
      </c>
      <c r="E60" s="7">
        <f>SUM(Mountaineer:Greenbrier!E61)</f>
        <v>153055.62</v>
      </c>
      <c r="F60" s="16"/>
      <c r="G60" s="7">
        <f>SUM(Mountaineer:Greenbrier!G61)</f>
        <v>5333649.3499999996</v>
      </c>
      <c r="H60" s="7">
        <f>SUM(Mountaineer:Greenbrier!H61)</f>
        <v>-7305.9500000000007</v>
      </c>
      <c r="I60" s="7">
        <f>SUM(Mountaineer:Greenbrier!I61)</f>
        <v>-4896883.08</v>
      </c>
      <c r="J60" s="7">
        <f>SUM(Mountaineer:Greenbrier!J61)</f>
        <v>429460.31999999983</v>
      </c>
      <c r="K60" s="16"/>
      <c r="L60" s="7">
        <f>SUM(Mountaineer:Greenbrier!L61)</f>
        <v>6433448.9299999997</v>
      </c>
      <c r="M60" s="7">
        <f>SUM(Mountaineer:Greenbrier!M61)</f>
        <v>-8964.9500000000007</v>
      </c>
      <c r="N60" s="7">
        <f>SUM(Mountaineer:Greenbrier!N61)</f>
        <v>-5841968.04</v>
      </c>
      <c r="O60" s="7">
        <f>SUM(Mountaineer:Greenbrier!O61)</f>
        <v>582515.93999999971</v>
      </c>
      <c r="P60" s="16"/>
      <c r="Q60" s="7">
        <f>SUM(Mountaineer:Greenbrier!Q61)</f>
        <v>58251.55</v>
      </c>
      <c r="R60" s="7">
        <f>SUM(Mountaineer:Greenbrier!R61)</f>
        <v>8737.73</v>
      </c>
      <c r="S60" s="7">
        <f>SUM(Mountaineer:Greenbrier!S61)</f>
        <v>49513.82</v>
      </c>
      <c r="T60" s="20"/>
    </row>
    <row r="61" spans="1:20" ht="15" customHeight="1" x14ac:dyDescent="0.25">
      <c r="A61" s="24" t="s">
        <v>22</v>
      </c>
      <c r="B61" s="7">
        <f>SUM(Mountaineer:Greenbrier!B62)</f>
        <v>703454.71999999997</v>
      </c>
      <c r="C61" s="7">
        <f>SUM(Mountaineer:Greenbrier!C62)</f>
        <v>-1945</v>
      </c>
      <c r="D61" s="7">
        <f>SUM(Mountaineer:Greenbrier!D62)</f>
        <v>-855187.89</v>
      </c>
      <c r="E61" s="7">
        <f>SUM(Mountaineer:Greenbrier!E62)</f>
        <v>-153678.17000000004</v>
      </c>
      <c r="F61" s="16"/>
      <c r="G61" s="7">
        <f>SUM(Mountaineer:Greenbrier!G62)</f>
        <v>4268197.6100000003</v>
      </c>
      <c r="H61" s="7">
        <f>SUM(Mountaineer:Greenbrier!H62)</f>
        <v>-8441.49</v>
      </c>
      <c r="I61" s="7">
        <f>SUM(Mountaineer:Greenbrier!I62)</f>
        <v>-4096981.46</v>
      </c>
      <c r="J61" s="7">
        <f>SUM(Mountaineer:Greenbrier!J62)</f>
        <v>162774.66000000003</v>
      </c>
      <c r="K61" s="16"/>
      <c r="L61" s="7">
        <f>SUM(Mountaineer:Greenbrier!L62)</f>
        <v>4971652.33</v>
      </c>
      <c r="M61" s="7">
        <f>SUM(Mountaineer:Greenbrier!M62)</f>
        <v>-10386.49</v>
      </c>
      <c r="N61" s="7">
        <f>SUM(Mountaineer:Greenbrier!N62)</f>
        <v>-4952169.3499999996</v>
      </c>
      <c r="O61" s="7">
        <f>SUM(Mountaineer:Greenbrier!O62)</f>
        <v>9096.4899999999907</v>
      </c>
      <c r="P61" s="16"/>
      <c r="Q61" s="7">
        <f>SUM(Mountaineer:Greenbrier!Q62)</f>
        <v>909.63999999999942</v>
      </c>
      <c r="R61" s="7">
        <f>SUM(Mountaineer:Greenbrier!R62)</f>
        <v>136.44000000000028</v>
      </c>
      <c r="S61" s="7">
        <f>SUM(Mountaineer:Greenbrier!S62)</f>
        <v>773.20000000000073</v>
      </c>
      <c r="T61" s="20"/>
    </row>
    <row r="62" spans="1:20" ht="15" customHeight="1" x14ac:dyDescent="0.25">
      <c r="A62" s="23"/>
      <c r="B62" s="7"/>
      <c r="C62" s="7"/>
      <c r="D62" s="7"/>
      <c r="E62" s="7"/>
      <c r="F62" s="16"/>
      <c r="G62" s="7"/>
      <c r="H62" s="7"/>
      <c r="I62" s="7"/>
      <c r="J62" s="7"/>
      <c r="K62" s="16"/>
      <c r="L62" s="7"/>
      <c r="M62" s="7"/>
      <c r="N62" s="7"/>
      <c r="O62" s="7"/>
      <c r="P62" s="16"/>
      <c r="Q62" s="7"/>
      <c r="R62" s="7"/>
      <c r="S62" s="7"/>
      <c r="T62" s="20"/>
    </row>
    <row r="63" spans="1:20" ht="15" customHeight="1" thickBot="1" x14ac:dyDescent="0.3">
      <c r="B63" s="8">
        <f>SUM(B9:B62)</f>
        <v>116787679.01000001</v>
      </c>
      <c r="C63" s="8">
        <f>SUM(C9:C62)</f>
        <v>-882530.07</v>
      </c>
      <c r="D63" s="8">
        <f>SUM(D9:D62)</f>
        <v>-104591975.81</v>
      </c>
      <c r="E63" s="8">
        <f>SUM(E9:E62)</f>
        <v>11313173.130000001</v>
      </c>
      <c r="F63" s="16"/>
      <c r="G63" s="8">
        <f>SUM(G9:G62)</f>
        <v>482317496.03699988</v>
      </c>
      <c r="H63" s="8">
        <f>SUM(H9:H62)</f>
        <v>-708020.62999999966</v>
      </c>
      <c r="I63" s="8">
        <f>SUM(I9:I62)</f>
        <v>-448077046.20999986</v>
      </c>
      <c r="J63" s="8">
        <f>SUM(J9:J62)</f>
        <v>33532429.197000008</v>
      </c>
      <c r="K63" s="16"/>
      <c r="L63" s="8">
        <f>SUM(L9:L62)</f>
        <v>599105175.04699993</v>
      </c>
      <c r="M63" s="8">
        <f>SUM(M9:M62)</f>
        <v>-1590550.7000000004</v>
      </c>
      <c r="N63" s="8">
        <f>SUM(N9:N62)</f>
        <v>-552669022.01999998</v>
      </c>
      <c r="O63" s="8">
        <f>SUM(O9:O62)</f>
        <v>44845602.327</v>
      </c>
      <c r="P63" s="16"/>
      <c r="Q63" s="8">
        <f>SUM(Q9:Q62)</f>
        <v>4484560.2400000012</v>
      </c>
      <c r="R63" s="8">
        <f>SUM(R9:R62)</f>
        <v>672684.07999999984</v>
      </c>
      <c r="S63" s="8">
        <f>SUM(S9:S62)</f>
        <v>3811876.1599999988</v>
      </c>
      <c r="T63" s="16"/>
    </row>
    <row r="64" spans="1:20" ht="15" customHeight="1" thickTop="1" x14ac:dyDescent="0.25">
      <c r="F64" s="15"/>
      <c r="I64" s="15"/>
    </row>
    <row r="65" spans="1:9" ht="15" customHeight="1" x14ac:dyDescent="0.25">
      <c r="A65" s="14" t="s">
        <v>21</v>
      </c>
      <c r="F65" s="15"/>
      <c r="I65" s="15"/>
    </row>
    <row r="66" spans="1:9" ht="15" customHeight="1" x14ac:dyDescent="0.25">
      <c r="A66" s="14" t="s">
        <v>11</v>
      </c>
      <c r="F66" s="15"/>
      <c r="I66" s="15"/>
    </row>
    <row r="67" spans="1:9" ht="15" customHeight="1" x14ac:dyDescent="0.25">
      <c r="A67" s="14" t="s">
        <v>23</v>
      </c>
    </row>
  </sheetData>
  <mergeCells count="7">
    <mergeCell ref="B6:E6"/>
    <mergeCell ref="G6:J6"/>
    <mergeCell ref="L6:O6"/>
    <mergeCell ref="A1:S1"/>
    <mergeCell ref="A2:S2"/>
    <mergeCell ref="A3:S3"/>
    <mergeCell ref="A4:S4"/>
  </mergeCells>
  <pageMargins left="0.25" right="0.5" top="0.25" bottom="0.25" header="0" footer="0"/>
  <pageSetup paperSize="5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4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3.8554687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5" customWidth="1"/>
    <col min="7" max="7" width="15.7109375" style="1" customWidth="1"/>
    <col min="8" max="8" width="13.7109375" style="1" customWidth="1"/>
    <col min="9" max="9" width="16.7109375" style="1" customWidth="1"/>
    <col min="10" max="10" width="15.7109375" style="1" customWidth="1"/>
    <col min="11" max="11" width="4.7109375" style="15" customWidth="1"/>
    <col min="12" max="12" width="15.7109375" style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8" t="s">
        <v>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21"/>
      <c r="B3" s="25" t="s">
        <v>14</v>
      </c>
      <c r="C3" s="25"/>
      <c r="D3" s="25"/>
      <c r="E3" s="25"/>
      <c r="F3" s="17"/>
      <c r="G3" s="25" t="s">
        <v>16</v>
      </c>
      <c r="H3" s="25"/>
      <c r="I3" s="25"/>
      <c r="J3" s="25"/>
      <c r="K3" s="17"/>
      <c r="L3" s="25" t="s">
        <v>15</v>
      </c>
      <c r="M3" s="25"/>
      <c r="N3" s="25"/>
      <c r="O3" s="25"/>
      <c r="P3" s="21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8"/>
      <c r="G4" s="5" t="s">
        <v>0</v>
      </c>
      <c r="H4" s="4" t="s">
        <v>2</v>
      </c>
      <c r="I4" s="5" t="s">
        <v>1</v>
      </c>
      <c r="J4" s="5" t="s">
        <v>7</v>
      </c>
      <c r="K4" s="18"/>
      <c r="L4" s="5" t="s">
        <v>0</v>
      </c>
      <c r="M4" s="4" t="s">
        <v>2</v>
      </c>
      <c r="N4" s="5" t="s">
        <v>1</v>
      </c>
      <c r="O4" s="5" t="s">
        <v>7</v>
      </c>
      <c r="P4" s="18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3" t="s">
        <v>18</v>
      </c>
      <c r="B6" s="7">
        <v>30780799.20000001</v>
      </c>
      <c r="C6" s="7">
        <v>-505280.4499999999</v>
      </c>
      <c r="D6" s="7">
        <v>-26977776.949999999</v>
      </c>
      <c r="E6" s="7">
        <v>3297741.8</v>
      </c>
      <c r="F6" s="16"/>
      <c r="G6" s="22">
        <v>15358905.210000001</v>
      </c>
      <c r="H6" s="22">
        <v>-3537.3599999999997</v>
      </c>
      <c r="I6" s="22">
        <v>-14715481.659999996</v>
      </c>
      <c r="J6" s="22">
        <v>639886.18999999925</v>
      </c>
      <c r="K6" s="16"/>
      <c r="L6" s="7">
        <v>46139704.410000004</v>
      </c>
      <c r="M6" s="7">
        <v>-508817.80999999994</v>
      </c>
      <c r="N6" s="7">
        <v>-41693258.609999999</v>
      </c>
      <c r="O6" s="7">
        <v>3937627.9899999979</v>
      </c>
      <c r="P6" s="16"/>
      <c r="Q6" s="7">
        <v>393762.80999999971</v>
      </c>
      <c r="R6" s="7">
        <v>59064.439999999995</v>
      </c>
      <c r="S6" s="7">
        <v>334698.37</v>
      </c>
    </row>
    <row r="8" spans="1:19" ht="15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23"/>
      <c r="B9" s="7"/>
      <c r="C9" s="7"/>
      <c r="D9" s="7"/>
      <c r="E9" s="7"/>
      <c r="F9" s="16"/>
      <c r="G9" s="7"/>
      <c r="H9" s="7"/>
      <c r="I9" s="7"/>
      <c r="J9" s="7"/>
      <c r="K9" s="16"/>
      <c r="L9" s="7"/>
      <c r="M9" s="7"/>
      <c r="N9" s="7"/>
      <c r="O9" s="7"/>
      <c r="P9" s="7"/>
      <c r="Q9" s="7"/>
      <c r="R9" s="7"/>
      <c r="S9" s="7"/>
    </row>
    <row r="10" spans="1:19" ht="15" customHeight="1" x14ac:dyDescent="0.25">
      <c r="A10" s="23" t="s">
        <v>20</v>
      </c>
      <c r="B10" s="7">
        <v>102486</v>
      </c>
      <c r="C10" s="7">
        <v>-102</v>
      </c>
      <c r="D10" s="7">
        <v>-96733.95</v>
      </c>
      <c r="E10" s="7">
        <f t="shared" ref="E10" si="0">SUM(B10:D10)</f>
        <v>5650.0500000000029</v>
      </c>
      <c r="F10" s="16"/>
      <c r="G10" s="7">
        <v>64544.89</v>
      </c>
      <c r="H10" s="7">
        <v>0</v>
      </c>
      <c r="I10" s="7">
        <v>-67524.37</v>
      </c>
      <c r="J10" s="7">
        <f t="shared" ref="J10" si="1">SUM(G10:I10)</f>
        <v>-2979.4799999999959</v>
      </c>
      <c r="K10" s="16"/>
      <c r="L10" s="7">
        <f t="shared" ref="L10:O10" si="2">B10+G10</f>
        <v>167030.89000000001</v>
      </c>
      <c r="M10" s="7">
        <f t="shared" si="2"/>
        <v>-102</v>
      </c>
      <c r="N10" s="7">
        <f t="shared" si="2"/>
        <v>-164258.32</v>
      </c>
      <c r="O10" s="7">
        <f t="shared" si="2"/>
        <v>2670.570000000007</v>
      </c>
      <c r="P10" s="7"/>
      <c r="Q10" s="7">
        <f>ROUND(O10*0.1,2)-0.01</f>
        <v>267.05</v>
      </c>
      <c r="R10" s="7">
        <f t="shared" ref="R10" si="3">ROUND(Q10*0.15,2)</f>
        <v>40.06</v>
      </c>
      <c r="S10" s="7">
        <f t="shared" ref="S10" si="4">ROUND(Q10*0.85,2)</f>
        <v>226.99</v>
      </c>
    </row>
    <row r="11" spans="1:19" ht="15" customHeight="1" x14ac:dyDescent="0.25">
      <c r="A11" s="23">
        <v>44387</v>
      </c>
      <c r="B11" s="7">
        <v>439053.87</v>
      </c>
      <c r="C11" s="7">
        <v>-7900</v>
      </c>
      <c r="D11" s="7">
        <v>-410572.25</v>
      </c>
      <c r="E11" s="7">
        <f t="shared" ref="E11" si="5">SUM(B11:D11)</f>
        <v>20581.619999999995</v>
      </c>
      <c r="F11" s="16"/>
      <c r="G11" s="7">
        <v>132133.03</v>
      </c>
      <c r="H11" s="7">
        <v>0</v>
      </c>
      <c r="I11" s="7">
        <v>-129221.89</v>
      </c>
      <c r="J11" s="7">
        <f t="shared" ref="J11" si="6">SUM(G11:I11)</f>
        <v>2911.1399999999994</v>
      </c>
      <c r="K11" s="16"/>
      <c r="L11" s="7">
        <f t="shared" ref="L11" si="7">B11+G11</f>
        <v>571186.9</v>
      </c>
      <c r="M11" s="7">
        <f t="shared" ref="M11" si="8">C11+H11</f>
        <v>-7900</v>
      </c>
      <c r="N11" s="7">
        <f t="shared" ref="N11" si="9">D11+I11</f>
        <v>-539794.14</v>
      </c>
      <c r="O11" s="7">
        <f t="shared" ref="O11" si="10">E11+J11</f>
        <v>23492.759999999995</v>
      </c>
      <c r="P11" s="7"/>
      <c r="Q11" s="7">
        <f t="shared" ref="Q11:Q16" si="11">ROUND(O11*0.1,2)</f>
        <v>2349.2800000000002</v>
      </c>
      <c r="R11" s="7">
        <f t="shared" ref="R11" si="12">ROUND(Q11*0.15,2)</f>
        <v>352.39</v>
      </c>
      <c r="S11" s="7">
        <f t="shared" ref="S11" si="13">ROUND(Q11*0.85,2)</f>
        <v>1996.89</v>
      </c>
    </row>
    <row r="12" spans="1:19" ht="15" customHeight="1" x14ac:dyDescent="0.25">
      <c r="A12" s="23">
        <f t="shared" ref="A12:A17" si="14">A11+7</f>
        <v>44394</v>
      </c>
      <c r="B12" s="7">
        <v>273285.95</v>
      </c>
      <c r="C12" s="7">
        <v>-2740</v>
      </c>
      <c r="D12" s="7">
        <v>-299808.75</v>
      </c>
      <c r="E12" s="7">
        <f t="shared" ref="E12" si="15">SUM(B12:D12)</f>
        <v>-29262.799999999988</v>
      </c>
      <c r="F12" s="16"/>
      <c r="G12" s="7">
        <v>151252.20000000001</v>
      </c>
      <c r="H12" s="7">
        <v>0</v>
      </c>
      <c r="I12" s="7">
        <v>-146572.26</v>
      </c>
      <c r="J12" s="7">
        <f t="shared" ref="J12" si="16">SUM(G12:I12)</f>
        <v>4679.9400000000023</v>
      </c>
      <c r="K12" s="16"/>
      <c r="L12" s="7">
        <f t="shared" ref="L12" si="17">B12+G12</f>
        <v>424538.15</v>
      </c>
      <c r="M12" s="7">
        <f t="shared" ref="M12" si="18">C12+H12</f>
        <v>-2740</v>
      </c>
      <c r="N12" s="7">
        <f t="shared" ref="N12" si="19">D12+I12</f>
        <v>-446381.01</v>
      </c>
      <c r="O12" s="7">
        <f t="shared" ref="O12" si="20">E12+J12</f>
        <v>-24582.859999999986</v>
      </c>
      <c r="P12" s="7"/>
      <c r="Q12" s="7">
        <f t="shared" si="11"/>
        <v>-2458.29</v>
      </c>
      <c r="R12" s="7">
        <f t="shared" ref="R12" si="21">ROUND(Q12*0.15,2)</f>
        <v>-368.74</v>
      </c>
      <c r="S12" s="7">
        <f t="shared" ref="S12" si="22">ROUND(Q12*0.85,2)</f>
        <v>-2089.5500000000002</v>
      </c>
    </row>
    <row r="13" spans="1:19" ht="15" customHeight="1" x14ac:dyDescent="0.25">
      <c r="A13" s="23">
        <f t="shared" si="14"/>
        <v>44401</v>
      </c>
      <c r="B13" s="7">
        <v>289466.2</v>
      </c>
      <c r="C13" s="7">
        <v>-12294</v>
      </c>
      <c r="D13" s="7">
        <v>-224614.2</v>
      </c>
      <c r="E13" s="7">
        <f t="shared" ref="E13" si="23">SUM(B13:D13)</f>
        <v>52558</v>
      </c>
      <c r="F13" s="16"/>
      <c r="G13" s="7">
        <v>149056.04999999999</v>
      </c>
      <c r="H13" s="7">
        <v>0</v>
      </c>
      <c r="I13" s="7">
        <v>-143798.45000000001</v>
      </c>
      <c r="J13" s="7">
        <f t="shared" ref="J13" si="24">SUM(G13:I13)</f>
        <v>5257.5999999999767</v>
      </c>
      <c r="K13" s="16"/>
      <c r="L13" s="7">
        <f t="shared" ref="L13" si="25">B13+G13</f>
        <v>438522.25</v>
      </c>
      <c r="M13" s="7">
        <f t="shared" ref="M13" si="26">C13+H13</f>
        <v>-12294</v>
      </c>
      <c r="N13" s="7">
        <f t="shared" ref="N13" si="27">D13+I13</f>
        <v>-368412.65</v>
      </c>
      <c r="O13" s="7">
        <f t="shared" ref="O13" si="28">E13+J13</f>
        <v>57815.599999999977</v>
      </c>
      <c r="P13" s="7"/>
      <c r="Q13" s="7">
        <f t="shared" si="11"/>
        <v>5781.56</v>
      </c>
      <c r="R13" s="7">
        <f t="shared" ref="R13" si="29">ROUND(Q13*0.15,2)</f>
        <v>867.23</v>
      </c>
      <c r="S13" s="7">
        <f t="shared" ref="S13" si="30">ROUND(Q13*0.85,2)</f>
        <v>4914.33</v>
      </c>
    </row>
    <row r="14" spans="1:19" ht="15" customHeight="1" x14ac:dyDescent="0.25">
      <c r="A14" s="23">
        <f t="shared" si="14"/>
        <v>44408</v>
      </c>
      <c r="B14" s="7">
        <v>201323.3</v>
      </c>
      <c r="C14" s="7">
        <v>-3615</v>
      </c>
      <c r="D14" s="7">
        <v>-168249.60000000001</v>
      </c>
      <c r="E14" s="7">
        <f t="shared" ref="E14" si="31">SUM(B14:D14)</f>
        <v>29458.699999999983</v>
      </c>
      <c r="F14" s="16"/>
      <c r="G14" s="7">
        <v>133518.67000000001</v>
      </c>
      <c r="H14" s="7">
        <v>0</v>
      </c>
      <c r="I14" s="7">
        <v>-117158.35</v>
      </c>
      <c r="J14" s="7">
        <f t="shared" ref="J14" si="32">SUM(G14:I14)</f>
        <v>16360.320000000007</v>
      </c>
      <c r="K14" s="16"/>
      <c r="L14" s="7">
        <f t="shared" ref="L14" si="33">B14+G14</f>
        <v>334841.96999999997</v>
      </c>
      <c r="M14" s="7">
        <f t="shared" ref="M14" si="34">C14+H14</f>
        <v>-3615</v>
      </c>
      <c r="N14" s="7">
        <f t="shared" ref="N14" si="35">D14+I14</f>
        <v>-285407.95</v>
      </c>
      <c r="O14" s="7">
        <f t="shared" ref="O14" si="36">E14+J14</f>
        <v>45819.01999999999</v>
      </c>
      <c r="P14" s="7"/>
      <c r="Q14" s="7">
        <f t="shared" si="11"/>
        <v>4581.8999999999996</v>
      </c>
      <c r="R14" s="7">
        <f t="shared" ref="R14" si="37">ROUND(Q14*0.15,2)</f>
        <v>687.29</v>
      </c>
      <c r="S14" s="7">
        <f>ROUND(Q14*0.85,2)-0.01</f>
        <v>3894.6099999999997</v>
      </c>
    </row>
    <row r="15" spans="1:19" ht="15" customHeight="1" x14ac:dyDescent="0.25">
      <c r="A15" s="23">
        <f t="shared" si="14"/>
        <v>44415</v>
      </c>
      <c r="B15" s="7">
        <v>265339.63</v>
      </c>
      <c r="C15" s="7">
        <v>-1685</v>
      </c>
      <c r="D15" s="7">
        <v>-211720.35</v>
      </c>
      <c r="E15" s="7">
        <f t="shared" ref="E15" si="38">SUM(B15:D15)</f>
        <v>51934.28</v>
      </c>
      <c r="F15" s="16"/>
      <c r="G15" s="7">
        <v>194808.24</v>
      </c>
      <c r="H15" s="7">
        <v>0</v>
      </c>
      <c r="I15" s="7">
        <v>-191825.12</v>
      </c>
      <c r="J15" s="7">
        <f t="shared" ref="J15" si="39">SUM(G15:I15)</f>
        <v>2983.1199999999953</v>
      </c>
      <c r="K15" s="16"/>
      <c r="L15" s="7">
        <f t="shared" ref="L15" si="40">B15+G15</f>
        <v>460147.87</v>
      </c>
      <c r="M15" s="7">
        <f t="shared" ref="M15" si="41">C15+H15</f>
        <v>-1685</v>
      </c>
      <c r="N15" s="7">
        <f t="shared" ref="N15" si="42">D15+I15</f>
        <v>-403545.47</v>
      </c>
      <c r="O15" s="7">
        <f t="shared" ref="O15" si="43">E15+J15</f>
        <v>54917.399999999994</v>
      </c>
      <c r="P15" s="7"/>
      <c r="Q15" s="7">
        <f t="shared" si="11"/>
        <v>5491.74</v>
      </c>
      <c r="R15" s="7">
        <f t="shared" ref="R15" si="44">ROUND(Q15*0.15,2)</f>
        <v>823.76</v>
      </c>
      <c r="S15" s="7">
        <f t="shared" ref="S15:S20" si="45">ROUND(Q15*0.85,2)</f>
        <v>4667.9799999999996</v>
      </c>
    </row>
    <row r="16" spans="1:19" ht="15" customHeight="1" x14ac:dyDescent="0.25">
      <c r="A16" s="23">
        <f t="shared" si="14"/>
        <v>44422</v>
      </c>
      <c r="B16" s="7">
        <v>307408</v>
      </c>
      <c r="C16" s="7">
        <v>-15506</v>
      </c>
      <c r="D16" s="7">
        <v>-341870.05</v>
      </c>
      <c r="E16" s="7">
        <f t="shared" ref="E16" si="46">SUM(B16:D16)</f>
        <v>-49968.049999999988</v>
      </c>
      <c r="F16" s="16"/>
      <c r="G16" s="7">
        <v>282487.13</v>
      </c>
      <c r="H16" s="7">
        <v>-25</v>
      </c>
      <c r="I16" s="7">
        <v>-255592.62</v>
      </c>
      <c r="J16" s="7">
        <f t="shared" ref="J16" si="47">SUM(G16:I16)</f>
        <v>26869.510000000009</v>
      </c>
      <c r="K16" s="16"/>
      <c r="L16" s="7">
        <f t="shared" ref="L16" si="48">B16+G16</f>
        <v>589895.13</v>
      </c>
      <c r="M16" s="7">
        <f t="shared" ref="M16" si="49">C16+H16</f>
        <v>-15531</v>
      </c>
      <c r="N16" s="7">
        <f t="shared" ref="N16" si="50">D16+I16</f>
        <v>-597462.66999999993</v>
      </c>
      <c r="O16" s="7">
        <f t="shared" ref="O16" si="51">E16+J16</f>
        <v>-23098.539999999979</v>
      </c>
      <c r="P16" s="7"/>
      <c r="Q16" s="7">
        <f t="shared" si="11"/>
        <v>-2309.85</v>
      </c>
      <c r="R16" s="7">
        <f t="shared" ref="R16" si="52">ROUND(Q16*0.15,2)</f>
        <v>-346.48</v>
      </c>
      <c r="S16" s="7">
        <f t="shared" si="45"/>
        <v>-1963.37</v>
      </c>
    </row>
    <row r="17" spans="1:19" ht="15" customHeight="1" x14ac:dyDescent="0.25">
      <c r="A17" s="23">
        <f t="shared" si="14"/>
        <v>44429</v>
      </c>
      <c r="B17" s="7">
        <v>346250.9</v>
      </c>
      <c r="C17" s="7">
        <v>-8934.5</v>
      </c>
      <c r="D17" s="7">
        <v>-298403.5</v>
      </c>
      <c r="E17" s="7">
        <f t="shared" ref="E17" si="53">SUM(B17:D17)</f>
        <v>38912.900000000023</v>
      </c>
      <c r="F17" s="16"/>
      <c r="G17" s="7">
        <v>398517.48</v>
      </c>
      <c r="H17" s="7">
        <v>-375</v>
      </c>
      <c r="I17" s="7">
        <v>-411561.51</v>
      </c>
      <c r="J17" s="7">
        <f t="shared" ref="J17" si="54">SUM(G17:I17)</f>
        <v>-13419.030000000028</v>
      </c>
      <c r="K17" s="16"/>
      <c r="L17" s="7">
        <f t="shared" ref="L17" si="55">B17+G17</f>
        <v>744768.38</v>
      </c>
      <c r="M17" s="7">
        <f t="shared" ref="M17" si="56">C17+H17</f>
        <v>-9309.5</v>
      </c>
      <c r="N17" s="7">
        <f t="shared" ref="N17" si="57">D17+I17</f>
        <v>-709965.01</v>
      </c>
      <c r="O17" s="7">
        <f t="shared" ref="O17" si="58">E17+J17</f>
        <v>25493.869999999995</v>
      </c>
      <c r="P17" s="7"/>
      <c r="Q17" s="7">
        <f t="shared" ref="Q17" si="59">ROUND(O17*0.1,2)</f>
        <v>2549.39</v>
      </c>
      <c r="R17" s="7">
        <f t="shared" ref="R17" si="60">ROUND(Q17*0.15,2)</f>
        <v>382.41</v>
      </c>
      <c r="S17" s="7">
        <f t="shared" si="45"/>
        <v>2166.98</v>
      </c>
    </row>
    <row r="18" spans="1:19" ht="15" customHeight="1" x14ac:dyDescent="0.25">
      <c r="A18" s="23">
        <f t="shared" ref="A18:A61" si="61">A17+7</f>
        <v>44436</v>
      </c>
      <c r="B18" s="7">
        <v>404956.55</v>
      </c>
      <c r="C18" s="7">
        <v>-8567</v>
      </c>
      <c r="D18" s="7">
        <v>-295371.09999999998</v>
      </c>
      <c r="E18" s="7">
        <f t="shared" ref="E18" si="62">SUM(B18:D18)</f>
        <v>101018.45000000001</v>
      </c>
      <c r="F18" s="16"/>
      <c r="G18" s="7">
        <v>355536.53</v>
      </c>
      <c r="H18" s="7">
        <v>-20</v>
      </c>
      <c r="I18" s="7">
        <v>-360929.05</v>
      </c>
      <c r="J18" s="7">
        <f t="shared" ref="J18" si="63">SUM(G18:I18)</f>
        <v>-5412.5199999999604</v>
      </c>
      <c r="K18" s="16"/>
      <c r="L18" s="7">
        <f t="shared" ref="L18" si="64">B18+G18</f>
        <v>760493.08000000007</v>
      </c>
      <c r="M18" s="7">
        <f t="shared" ref="M18" si="65">C18+H18</f>
        <v>-8587</v>
      </c>
      <c r="N18" s="7">
        <f t="shared" ref="N18" si="66">D18+I18</f>
        <v>-656300.14999999991</v>
      </c>
      <c r="O18" s="7">
        <f t="shared" ref="O18" si="67">E18+J18</f>
        <v>95605.930000000051</v>
      </c>
      <c r="P18" s="7"/>
      <c r="Q18" s="7">
        <f t="shared" ref="Q18" si="68">ROUND(O18*0.1,2)</f>
        <v>9560.59</v>
      </c>
      <c r="R18" s="7">
        <f t="shared" ref="R18" si="69">ROUND(Q18*0.15,2)</f>
        <v>1434.09</v>
      </c>
      <c r="S18" s="7">
        <f t="shared" si="45"/>
        <v>8126.5</v>
      </c>
    </row>
    <row r="19" spans="1:19" ht="15" customHeight="1" x14ac:dyDescent="0.25">
      <c r="A19" s="23">
        <f t="shared" si="61"/>
        <v>44443</v>
      </c>
      <c r="B19" s="7">
        <v>607208.15</v>
      </c>
      <c r="C19" s="7">
        <v>-9775.75</v>
      </c>
      <c r="D19" s="7">
        <v>-393449.1</v>
      </c>
      <c r="E19" s="7">
        <f t="shared" ref="E19" si="70">SUM(B19:D19)</f>
        <v>203983.30000000005</v>
      </c>
      <c r="F19" s="16"/>
      <c r="G19" s="7">
        <v>320901.37</v>
      </c>
      <c r="H19" s="7">
        <v>-327</v>
      </c>
      <c r="I19" s="7">
        <v>-283397.53000000003</v>
      </c>
      <c r="J19" s="7">
        <f t="shared" ref="J19" si="71">SUM(G19:I19)</f>
        <v>37176.839999999967</v>
      </c>
      <c r="K19" s="16"/>
      <c r="L19" s="7">
        <f t="shared" ref="L19" si="72">B19+G19</f>
        <v>928109.52</v>
      </c>
      <c r="M19" s="7">
        <f t="shared" ref="M19" si="73">C19+H19</f>
        <v>-10102.75</v>
      </c>
      <c r="N19" s="7">
        <f t="shared" ref="N19" si="74">D19+I19</f>
        <v>-676846.63</v>
      </c>
      <c r="O19" s="7">
        <f t="shared" ref="O19" si="75">E19+J19</f>
        <v>241160.14</v>
      </c>
      <c r="P19" s="7"/>
      <c r="Q19" s="7">
        <f t="shared" ref="Q19" si="76">ROUND(O19*0.1,2)</f>
        <v>24116.01</v>
      </c>
      <c r="R19" s="7">
        <f t="shared" ref="R19" si="77">ROUND(Q19*0.15,2)</f>
        <v>3617.4</v>
      </c>
      <c r="S19" s="7">
        <f t="shared" si="45"/>
        <v>20498.61</v>
      </c>
    </row>
    <row r="20" spans="1:19" ht="15" customHeight="1" x14ac:dyDescent="0.25">
      <c r="A20" s="23">
        <f t="shared" si="61"/>
        <v>44450</v>
      </c>
      <c r="B20" s="7">
        <v>848476.5</v>
      </c>
      <c r="C20" s="7">
        <v>-26673.25</v>
      </c>
      <c r="D20" s="7">
        <v>-581889.15</v>
      </c>
      <c r="E20" s="7">
        <f t="shared" ref="E20" si="78">SUM(B20:D20)</f>
        <v>239914.09999999998</v>
      </c>
      <c r="F20" s="16"/>
      <c r="G20" s="7">
        <v>428377.21</v>
      </c>
      <c r="H20" s="7">
        <v>-115</v>
      </c>
      <c r="I20" s="7">
        <v>-413504</v>
      </c>
      <c r="J20" s="7">
        <f t="shared" ref="J20" si="79">SUM(G20:I20)</f>
        <v>14758.210000000021</v>
      </c>
      <c r="K20" s="16"/>
      <c r="L20" s="7">
        <f t="shared" ref="L20" si="80">B20+G20</f>
        <v>1276853.71</v>
      </c>
      <c r="M20" s="7">
        <f t="shared" ref="M20" si="81">C20+H20</f>
        <v>-26788.25</v>
      </c>
      <c r="N20" s="7">
        <f t="shared" ref="N20" si="82">D20+I20</f>
        <v>-995393.15</v>
      </c>
      <c r="O20" s="7">
        <f t="shared" ref="O20" si="83">E20+J20</f>
        <v>254672.31</v>
      </c>
      <c r="P20" s="7"/>
      <c r="Q20" s="7">
        <f t="shared" ref="Q20" si="84">ROUND(O20*0.1,2)</f>
        <v>25467.23</v>
      </c>
      <c r="R20" s="7">
        <f t="shared" ref="R20" si="85">ROUND(Q20*0.15,2)</f>
        <v>3820.08</v>
      </c>
      <c r="S20" s="7">
        <f t="shared" si="45"/>
        <v>21647.15</v>
      </c>
    </row>
    <row r="21" spans="1:19" ht="15" customHeight="1" x14ac:dyDescent="0.25">
      <c r="A21" s="23">
        <f t="shared" si="61"/>
        <v>44457</v>
      </c>
      <c r="B21" s="7">
        <v>1054890.58</v>
      </c>
      <c r="C21" s="7">
        <v>-4488.25</v>
      </c>
      <c r="D21" s="7">
        <v>-819674</v>
      </c>
      <c r="E21" s="7">
        <f t="shared" ref="E21" si="86">SUM(B21:D21)</f>
        <v>230728.33000000007</v>
      </c>
      <c r="F21" s="16"/>
      <c r="G21" s="7">
        <v>516379.91</v>
      </c>
      <c r="H21" s="7">
        <v>-3870</v>
      </c>
      <c r="I21" s="7">
        <v>-580559.37</v>
      </c>
      <c r="J21" s="7">
        <f t="shared" ref="J21" si="87">SUM(G21:I21)</f>
        <v>-68049.460000000021</v>
      </c>
      <c r="K21" s="16"/>
      <c r="L21" s="7">
        <f t="shared" ref="L21" si="88">B21+G21</f>
        <v>1571270.49</v>
      </c>
      <c r="M21" s="7">
        <f t="shared" ref="M21" si="89">C21+H21</f>
        <v>-8358.25</v>
      </c>
      <c r="N21" s="7">
        <f t="shared" ref="N21" si="90">D21+I21</f>
        <v>-1400233.37</v>
      </c>
      <c r="O21" s="7">
        <f t="shared" ref="O21" si="91">E21+J21</f>
        <v>162678.87000000005</v>
      </c>
      <c r="P21" s="7"/>
      <c r="Q21" s="7">
        <f t="shared" ref="Q21" si="92">ROUND(O21*0.1,2)</f>
        <v>16267.89</v>
      </c>
      <c r="R21" s="7">
        <f t="shared" ref="R21" si="93">ROUND(Q21*0.15,2)</f>
        <v>2440.1799999999998</v>
      </c>
      <c r="S21" s="7">
        <f t="shared" ref="S21" si="94">ROUND(Q21*0.85,2)</f>
        <v>13827.71</v>
      </c>
    </row>
    <row r="22" spans="1:19" ht="15" customHeight="1" x14ac:dyDescent="0.25">
      <c r="A22" s="23">
        <f t="shared" si="61"/>
        <v>44464</v>
      </c>
      <c r="B22" s="7">
        <v>727606.24</v>
      </c>
      <c r="C22" s="7">
        <v>-8931.0499999999993</v>
      </c>
      <c r="D22" s="7">
        <v>-751217.7</v>
      </c>
      <c r="E22" s="7">
        <f t="shared" ref="E22" si="95">SUM(B22:D22)</f>
        <v>-32542.510000000009</v>
      </c>
      <c r="F22" s="16"/>
      <c r="G22" s="7">
        <v>745876.5</v>
      </c>
      <c r="H22" s="7">
        <v>-200.15</v>
      </c>
      <c r="I22" s="7">
        <v>-720138.78</v>
      </c>
      <c r="J22" s="7">
        <f t="shared" ref="J22" si="96">SUM(G22:I22)</f>
        <v>25537.569999999949</v>
      </c>
      <c r="K22" s="16"/>
      <c r="L22" s="7">
        <f t="shared" ref="L22" si="97">B22+G22</f>
        <v>1473482.74</v>
      </c>
      <c r="M22" s="7">
        <f t="shared" ref="M22" si="98">C22+H22</f>
        <v>-9131.1999999999989</v>
      </c>
      <c r="N22" s="7">
        <f t="shared" ref="N22" si="99">D22+I22</f>
        <v>-1471356.48</v>
      </c>
      <c r="O22" s="7">
        <f t="shared" ref="O22" si="100">E22+J22</f>
        <v>-7004.9400000000605</v>
      </c>
      <c r="P22" s="7"/>
      <c r="Q22" s="7">
        <f t="shared" ref="Q22" si="101">ROUND(O22*0.1,2)</f>
        <v>-700.49</v>
      </c>
      <c r="R22" s="7">
        <f t="shared" ref="R22" si="102">ROUND(Q22*0.15,2)</f>
        <v>-105.07</v>
      </c>
      <c r="S22" s="7">
        <f t="shared" ref="S22" si="103">ROUND(Q22*0.85,2)</f>
        <v>-595.41999999999996</v>
      </c>
    </row>
    <row r="23" spans="1:19" ht="15" customHeight="1" x14ac:dyDescent="0.25">
      <c r="A23" s="23">
        <f t="shared" si="61"/>
        <v>44471</v>
      </c>
      <c r="B23" s="7">
        <v>954603.26</v>
      </c>
      <c r="C23" s="7">
        <v>-5723.65</v>
      </c>
      <c r="D23" s="7">
        <v>-759173.5</v>
      </c>
      <c r="E23" s="7">
        <f t="shared" ref="E23" si="104">SUM(B23:D23)</f>
        <v>189706.11</v>
      </c>
      <c r="F23" s="16"/>
      <c r="G23" s="7">
        <v>910792.25</v>
      </c>
      <c r="H23" s="7">
        <v>0</v>
      </c>
      <c r="I23" s="7">
        <v>-723466.54</v>
      </c>
      <c r="J23" s="7">
        <f t="shared" ref="J23" si="105">SUM(G23:I23)</f>
        <v>187325.70999999996</v>
      </c>
      <c r="K23" s="16"/>
      <c r="L23" s="7">
        <f t="shared" ref="L23" si="106">B23+G23</f>
        <v>1865395.51</v>
      </c>
      <c r="M23" s="7">
        <f t="shared" ref="M23" si="107">C23+H23</f>
        <v>-5723.65</v>
      </c>
      <c r="N23" s="7">
        <f t="shared" ref="N23" si="108">D23+I23</f>
        <v>-1482640.04</v>
      </c>
      <c r="O23" s="7">
        <f t="shared" ref="O23" si="109">E23+J23</f>
        <v>377031.81999999995</v>
      </c>
      <c r="P23" s="7"/>
      <c r="Q23" s="7">
        <f t="shared" ref="Q23" si="110">ROUND(O23*0.1,2)</f>
        <v>37703.18</v>
      </c>
      <c r="R23" s="7">
        <f t="shared" ref="R23" si="111">ROUND(Q23*0.15,2)</f>
        <v>5655.48</v>
      </c>
      <c r="S23" s="7">
        <f t="shared" ref="S23" si="112">ROUND(Q23*0.85,2)</f>
        <v>32047.7</v>
      </c>
    </row>
    <row r="24" spans="1:19" ht="15" customHeight="1" x14ac:dyDescent="0.25">
      <c r="A24" s="23">
        <f t="shared" si="61"/>
        <v>44478</v>
      </c>
      <c r="B24" s="7">
        <v>827633.26</v>
      </c>
      <c r="C24" s="7">
        <v>-6488.15</v>
      </c>
      <c r="D24" s="7">
        <v>-834291.35</v>
      </c>
      <c r="E24" s="7">
        <f t="shared" ref="E24" si="113">SUM(B24:D24)</f>
        <v>-13146.239999999991</v>
      </c>
      <c r="F24" s="16"/>
      <c r="G24" s="7">
        <v>596476.98</v>
      </c>
      <c r="H24" s="7">
        <v>-2385</v>
      </c>
      <c r="I24" s="7">
        <v>-585410.62</v>
      </c>
      <c r="J24" s="7">
        <f t="shared" ref="J24" si="114">SUM(G24:I24)</f>
        <v>8681.359999999986</v>
      </c>
      <c r="K24" s="16"/>
      <c r="L24" s="7">
        <f t="shared" ref="L24" si="115">B24+G24</f>
        <v>1424110.24</v>
      </c>
      <c r="M24" s="7">
        <f t="shared" ref="M24" si="116">C24+H24</f>
        <v>-8873.15</v>
      </c>
      <c r="N24" s="7">
        <f t="shared" ref="N24" si="117">D24+I24</f>
        <v>-1419701.97</v>
      </c>
      <c r="O24" s="7">
        <f t="shared" ref="O24" si="118">E24+J24</f>
        <v>-4464.8800000000047</v>
      </c>
      <c r="P24" s="7"/>
      <c r="Q24" s="7">
        <f t="shared" ref="Q24" si="119">ROUND(O24*0.1,2)</f>
        <v>-446.49</v>
      </c>
      <c r="R24" s="7">
        <f t="shared" ref="R24" si="120">ROUND(Q24*0.15,2)</f>
        <v>-66.97</v>
      </c>
      <c r="S24" s="7">
        <f t="shared" ref="S24" si="121">ROUND(Q24*0.85,2)</f>
        <v>-379.52</v>
      </c>
    </row>
    <row r="25" spans="1:19" ht="15.75" customHeight="1" x14ac:dyDescent="0.25">
      <c r="A25" s="23">
        <f t="shared" si="61"/>
        <v>44485</v>
      </c>
      <c r="B25" s="7">
        <v>995467.94</v>
      </c>
      <c r="C25" s="7">
        <v>-12069.4</v>
      </c>
      <c r="D25" s="7">
        <v>-983580.1</v>
      </c>
      <c r="E25" s="7">
        <f t="shared" ref="E25" si="122">SUM(B25:D25)</f>
        <v>-181.56000000005588</v>
      </c>
      <c r="F25" s="16"/>
      <c r="G25" s="7">
        <v>668108.29</v>
      </c>
      <c r="H25" s="7">
        <v>-597</v>
      </c>
      <c r="I25" s="7">
        <v>-646016.17000000004</v>
      </c>
      <c r="J25" s="7">
        <f t="shared" ref="J25" si="123">SUM(G25:I25)</f>
        <v>21495.119999999995</v>
      </c>
      <c r="K25" s="16"/>
      <c r="L25" s="7">
        <f t="shared" ref="L25" si="124">B25+G25</f>
        <v>1663576.23</v>
      </c>
      <c r="M25" s="7">
        <f t="shared" ref="M25" si="125">C25+H25</f>
        <v>-12666.4</v>
      </c>
      <c r="N25" s="7">
        <f t="shared" ref="N25" si="126">D25+I25</f>
        <v>-1629596.27</v>
      </c>
      <c r="O25" s="7">
        <f t="shared" ref="O25" si="127">E25+J25</f>
        <v>21313.559999999939</v>
      </c>
      <c r="P25" s="7"/>
      <c r="Q25" s="7">
        <f t="shared" ref="Q25" si="128">ROUND(O25*0.1,2)</f>
        <v>2131.36</v>
      </c>
      <c r="R25" s="7">
        <f t="shared" ref="R25" si="129">ROUND(Q25*0.15,2)</f>
        <v>319.7</v>
      </c>
      <c r="S25" s="7">
        <f t="shared" ref="S25" si="130">ROUND(Q25*0.85,2)</f>
        <v>1811.66</v>
      </c>
    </row>
    <row r="26" spans="1:19" ht="15" customHeight="1" x14ac:dyDescent="0.25">
      <c r="A26" s="23">
        <f t="shared" si="61"/>
        <v>44492</v>
      </c>
      <c r="B26" s="7">
        <v>942310.45</v>
      </c>
      <c r="C26" s="7">
        <v>-6117.25</v>
      </c>
      <c r="D26" s="7">
        <v>-763353.2</v>
      </c>
      <c r="E26" s="7">
        <f t="shared" ref="E26" si="131">SUM(B26:D26)</f>
        <v>172840</v>
      </c>
      <c r="F26" s="16"/>
      <c r="G26" s="7">
        <v>719225.48</v>
      </c>
      <c r="H26" s="7">
        <v>-1155</v>
      </c>
      <c r="I26" s="7">
        <v>-757657.14</v>
      </c>
      <c r="J26" s="7">
        <f t="shared" ref="J26" si="132">SUM(G26:I26)</f>
        <v>-39586.660000000033</v>
      </c>
      <c r="K26" s="16"/>
      <c r="L26" s="7">
        <f t="shared" ref="L26" si="133">B26+G26</f>
        <v>1661535.93</v>
      </c>
      <c r="M26" s="7">
        <f t="shared" ref="M26" si="134">C26+H26</f>
        <v>-7272.25</v>
      </c>
      <c r="N26" s="7">
        <f t="shared" ref="N26" si="135">D26+I26</f>
        <v>-1521010.3399999999</v>
      </c>
      <c r="O26" s="7">
        <f t="shared" ref="O26" si="136">E26+J26</f>
        <v>133253.33999999997</v>
      </c>
      <c r="P26" s="7"/>
      <c r="Q26" s="7">
        <f t="shared" ref="Q26" si="137">ROUND(O26*0.1,2)</f>
        <v>13325.33</v>
      </c>
      <c r="R26" s="7">
        <f t="shared" ref="R26" si="138">ROUND(Q26*0.15,2)</f>
        <v>1998.8</v>
      </c>
      <c r="S26" s="7">
        <f t="shared" ref="S26" si="139">ROUND(Q26*0.85,2)</f>
        <v>11326.53</v>
      </c>
    </row>
    <row r="27" spans="1:19" ht="15" customHeight="1" x14ac:dyDescent="0.25">
      <c r="A27" s="23">
        <f t="shared" si="61"/>
        <v>44499</v>
      </c>
      <c r="B27" s="7">
        <v>669776.6</v>
      </c>
      <c r="C27" s="7">
        <v>-7913</v>
      </c>
      <c r="D27" s="7">
        <v>-617033.30000000005</v>
      </c>
      <c r="E27" s="7">
        <f t="shared" ref="E27" si="140">SUM(B27:D27)</f>
        <v>44830.29999999993</v>
      </c>
      <c r="F27" s="16"/>
      <c r="G27" s="7">
        <v>878927.87</v>
      </c>
      <c r="H27" s="7">
        <v>0</v>
      </c>
      <c r="I27" s="7">
        <v>-804051.66</v>
      </c>
      <c r="J27" s="7">
        <f t="shared" ref="J27" si="141">SUM(G27:I27)</f>
        <v>74876.209999999963</v>
      </c>
      <c r="K27" s="16"/>
      <c r="L27" s="7">
        <f t="shared" ref="L27" si="142">B27+G27</f>
        <v>1548704.47</v>
      </c>
      <c r="M27" s="7">
        <f t="shared" ref="M27" si="143">C27+H27</f>
        <v>-7913</v>
      </c>
      <c r="N27" s="7">
        <f t="shared" ref="N27" si="144">D27+I27</f>
        <v>-1421084.96</v>
      </c>
      <c r="O27" s="7">
        <f t="shared" ref="O27" si="145">E27+J27</f>
        <v>119706.50999999989</v>
      </c>
      <c r="P27" s="7"/>
      <c r="Q27" s="7">
        <f t="shared" ref="Q27" si="146">ROUND(O27*0.1,2)</f>
        <v>11970.65</v>
      </c>
      <c r="R27" s="7">
        <f t="shared" ref="R27" si="147">ROUND(Q27*0.15,2)</f>
        <v>1795.6</v>
      </c>
      <c r="S27" s="7">
        <f t="shared" ref="S27" si="148">ROUND(Q27*0.85,2)</f>
        <v>10175.049999999999</v>
      </c>
    </row>
    <row r="28" spans="1:19" ht="15" customHeight="1" x14ac:dyDescent="0.25">
      <c r="A28" s="23">
        <f t="shared" si="61"/>
        <v>44506</v>
      </c>
      <c r="B28" s="7">
        <v>861782.7</v>
      </c>
      <c r="C28" s="7">
        <v>-22525</v>
      </c>
      <c r="D28" s="7">
        <v>-1006130.25</v>
      </c>
      <c r="E28" s="7">
        <f t="shared" ref="E28" si="149">SUM(B28:D28)</f>
        <v>-166872.55000000005</v>
      </c>
      <c r="F28" s="16"/>
      <c r="G28" s="7">
        <v>752237.39</v>
      </c>
      <c r="H28" s="7">
        <v>-20</v>
      </c>
      <c r="I28" s="7">
        <v>-652013.94999999995</v>
      </c>
      <c r="J28" s="7">
        <f t="shared" ref="J28" si="150">SUM(G28:I28)</f>
        <v>100203.44000000006</v>
      </c>
      <c r="K28" s="16"/>
      <c r="L28" s="7">
        <f t="shared" ref="L28" si="151">B28+G28</f>
        <v>1614020.0899999999</v>
      </c>
      <c r="M28" s="7">
        <f t="shared" ref="M28" si="152">C28+H28</f>
        <v>-22545</v>
      </c>
      <c r="N28" s="7">
        <f t="shared" ref="N28" si="153">D28+I28</f>
        <v>-1658144.2</v>
      </c>
      <c r="O28" s="7">
        <f t="shared" ref="O28" si="154">E28+J28</f>
        <v>-66669.109999999986</v>
      </c>
      <c r="P28" s="7"/>
      <c r="Q28" s="7">
        <f t="shared" ref="Q28" si="155">ROUND(O28*0.1,2)</f>
        <v>-6666.91</v>
      </c>
      <c r="R28" s="7">
        <f t="shared" ref="R28" si="156">ROUND(Q28*0.15,2)</f>
        <v>-1000.04</v>
      </c>
      <c r="S28" s="7">
        <f t="shared" ref="S28" si="157">ROUND(Q28*0.85,2)</f>
        <v>-5666.87</v>
      </c>
    </row>
    <row r="29" spans="1:19" ht="15" customHeight="1" x14ac:dyDescent="0.25">
      <c r="A29" s="23">
        <f t="shared" si="61"/>
        <v>44513</v>
      </c>
      <c r="B29" s="7">
        <v>761678.78</v>
      </c>
      <c r="C29" s="7">
        <v>-14075.5</v>
      </c>
      <c r="D29" s="7">
        <v>-587534.75</v>
      </c>
      <c r="E29" s="7">
        <f t="shared" ref="E29" si="158">SUM(B29:D29)</f>
        <v>160068.53000000003</v>
      </c>
      <c r="F29" s="16"/>
      <c r="G29" s="7">
        <v>583886.61</v>
      </c>
      <c r="H29" s="7">
        <v>-2822</v>
      </c>
      <c r="I29" s="7">
        <v>-484656.04</v>
      </c>
      <c r="J29" s="7">
        <f t="shared" ref="J29" si="159">SUM(G29:I29)</f>
        <v>96408.57</v>
      </c>
      <c r="K29" s="16"/>
      <c r="L29" s="7">
        <f t="shared" ref="L29" si="160">B29+G29</f>
        <v>1345565.3900000001</v>
      </c>
      <c r="M29" s="7">
        <f t="shared" ref="M29" si="161">C29+H29</f>
        <v>-16897.5</v>
      </c>
      <c r="N29" s="7">
        <f t="shared" ref="N29" si="162">D29+I29</f>
        <v>-1072190.79</v>
      </c>
      <c r="O29" s="7">
        <f t="shared" ref="O29" si="163">E29+J29</f>
        <v>256477.10000000003</v>
      </c>
      <c r="P29" s="7"/>
      <c r="Q29" s="7">
        <f t="shared" ref="Q29" si="164">ROUND(O29*0.1,2)</f>
        <v>25647.71</v>
      </c>
      <c r="R29" s="7">
        <f t="shared" ref="R29" si="165">ROUND(Q29*0.15,2)</f>
        <v>3847.16</v>
      </c>
      <c r="S29" s="7">
        <f t="shared" ref="S29" si="166">ROUND(Q29*0.85,2)</f>
        <v>21800.55</v>
      </c>
    </row>
    <row r="30" spans="1:19" ht="15" customHeight="1" x14ac:dyDescent="0.25">
      <c r="A30" s="23">
        <f t="shared" si="61"/>
        <v>44520</v>
      </c>
      <c r="B30" s="7">
        <v>795541.59</v>
      </c>
      <c r="C30" s="7">
        <v>-11359.9</v>
      </c>
      <c r="D30" s="7">
        <v>-676345.1</v>
      </c>
      <c r="E30" s="7">
        <f t="shared" ref="E30" si="167">SUM(B30:D30)</f>
        <v>107836.58999999997</v>
      </c>
      <c r="F30" s="16"/>
      <c r="G30" s="7">
        <v>672370.75</v>
      </c>
      <c r="H30" s="7">
        <v>-5</v>
      </c>
      <c r="I30" s="7">
        <v>-645203.69999999995</v>
      </c>
      <c r="J30" s="7">
        <f t="shared" ref="J30" si="168">SUM(G30:I30)</f>
        <v>27162.050000000047</v>
      </c>
      <c r="K30" s="16"/>
      <c r="L30" s="7">
        <f t="shared" ref="L30" si="169">B30+G30</f>
        <v>1467912.3399999999</v>
      </c>
      <c r="M30" s="7">
        <f t="shared" ref="M30" si="170">C30+H30</f>
        <v>-11364.9</v>
      </c>
      <c r="N30" s="7">
        <f t="shared" ref="N30" si="171">D30+I30</f>
        <v>-1321548.7999999998</v>
      </c>
      <c r="O30" s="7">
        <f t="shared" ref="O30" si="172">E30+J30</f>
        <v>134998.64000000001</v>
      </c>
      <c r="P30" s="7"/>
      <c r="Q30" s="7">
        <f t="shared" ref="Q30" si="173">ROUND(O30*0.1,2)</f>
        <v>13499.86</v>
      </c>
      <c r="R30" s="7">
        <f t="shared" ref="R30" si="174">ROUND(Q30*0.15,2)</f>
        <v>2024.98</v>
      </c>
      <c r="S30" s="7">
        <f t="shared" ref="S30" si="175">ROUND(Q30*0.85,2)</f>
        <v>11474.88</v>
      </c>
    </row>
    <row r="31" spans="1:19" ht="15" customHeight="1" x14ac:dyDescent="0.25">
      <c r="A31" s="23">
        <f t="shared" si="61"/>
        <v>44527</v>
      </c>
      <c r="B31" s="7">
        <v>823367.57</v>
      </c>
      <c r="C31" s="7">
        <v>-16693.5</v>
      </c>
      <c r="D31" s="7">
        <v>-661832.15</v>
      </c>
      <c r="E31" s="7">
        <f t="shared" ref="E31" si="176">SUM(B31:D31)</f>
        <v>144841.91999999993</v>
      </c>
      <c r="F31" s="16"/>
      <c r="G31" s="7">
        <v>792286.71999999997</v>
      </c>
      <c r="H31" s="7">
        <v>-625.58000000000004</v>
      </c>
      <c r="I31" s="7">
        <v>-743783.89</v>
      </c>
      <c r="J31" s="7">
        <f t="shared" ref="J31" si="177">SUM(G31:I31)</f>
        <v>47877.25</v>
      </c>
      <c r="K31" s="16"/>
      <c r="L31" s="7">
        <f t="shared" ref="L31" si="178">B31+G31</f>
        <v>1615654.29</v>
      </c>
      <c r="M31" s="7">
        <f t="shared" ref="M31" si="179">C31+H31</f>
        <v>-17319.080000000002</v>
      </c>
      <c r="N31" s="7">
        <f t="shared" ref="N31" si="180">D31+I31</f>
        <v>-1405616.04</v>
      </c>
      <c r="O31" s="7">
        <f t="shared" ref="O31" si="181">E31+J31</f>
        <v>192719.16999999993</v>
      </c>
      <c r="P31" s="7"/>
      <c r="Q31" s="7">
        <f t="shared" ref="Q31" si="182">ROUND(O31*0.1,2)</f>
        <v>19271.919999999998</v>
      </c>
      <c r="R31" s="7">
        <f t="shared" ref="R31" si="183">ROUND(Q31*0.15,2)</f>
        <v>2890.79</v>
      </c>
      <c r="S31" s="7">
        <f t="shared" ref="S31" si="184">ROUND(Q31*0.85,2)</f>
        <v>16381.13</v>
      </c>
    </row>
    <row r="32" spans="1:19" ht="15" customHeight="1" x14ac:dyDescent="0.25">
      <c r="A32" s="23">
        <f t="shared" si="61"/>
        <v>44534</v>
      </c>
      <c r="B32" s="7">
        <v>571674.85</v>
      </c>
      <c r="C32" s="7">
        <v>-16728.75</v>
      </c>
      <c r="D32" s="7">
        <v>-447493.55</v>
      </c>
      <c r="E32" s="7">
        <f t="shared" ref="E32" si="185">SUM(B32:D32)</f>
        <v>107452.54999999999</v>
      </c>
      <c r="F32" s="16"/>
      <c r="G32" s="7">
        <v>783253.89</v>
      </c>
      <c r="H32" s="7">
        <v>-50</v>
      </c>
      <c r="I32" s="7">
        <v>-671028.78</v>
      </c>
      <c r="J32" s="7">
        <f t="shared" ref="J32" si="186">SUM(G32:I32)</f>
        <v>112175.10999999999</v>
      </c>
      <c r="K32" s="16"/>
      <c r="L32" s="7">
        <f t="shared" ref="L32" si="187">B32+G32</f>
        <v>1354928.74</v>
      </c>
      <c r="M32" s="7">
        <f t="shared" ref="M32" si="188">C32+H32</f>
        <v>-16778.75</v>
      </c>
      <c r="N32" s="7">
        <f t="shared" ref="N32" si="189">D32+I32</f>
        <v>-1118522.33</v>
      </c>
      <c r="O32" s="7">
        <f t="shared" ref="O32" si="190">E32+J32</f>
        <v>219627.65999999997</v>
      </c>
      <c r="P32" s="7"/>
      <c r="Q32" s="7">
        <f t="shared" ref="Q32" si="191">ROUND(O32*0.1,2)</f>
        <v>21962.77</v>
      </c>
      <c r="R32" s="7">
        <f t="shared" ref="R32" si="192">ROUND(Q32*0.15,2)</f>
        <v>3294.42</v>
      </c>
      <c r="S32" s="7">
        <f t="shared" ref="S32" si="193">ROUND(Q32*0.85,2)</f>
        <v>18668.349999999999</v>
      </c>
    </row>
    <row r="33" spans="1:19" ht="15" customHeight="1" x14ac:dyDescent="0.25">
      <c r="A33" s="23">
        <f t="shared" si="61"/>
        <v>44541</v>
      </c>
      <c r="B33" s="7">
        <v>499283.04</v>
      </c>
      <c r="C33" s="7">
        <v>-41060</v>
      </c>
      <c r="D33" s="7">
        <v>-424190.3</v>
      </c>
      <c r="E33" s="7">
        <f t="shared" ref="E33" si="194">SUM(B33:D33)</f>
        <v>34032.739999999991</v>
      </c>
      <c r="F33" s="16"/>
      <c r="G33" s="7">
        <v>663866.31000000006</v>
      </c>
      <c r="H33" s="7">
        <v>-120</v>
      </c>
      <c r="I33" s="7">
        <v>-613540.03</v>
      </c>
      <c r="J33" s="7">
        <f t="shared" ref="J33" si="195">SUM(G33:I33)</f>
        <v>50206.280000000028</v>
      </c>
      <c r="K33" s="16"/>
      <c r="L33" s="7">
        <f t="shared" ref="L33" si="196">B33+G33</f>
        <v>1163149.3500000001</v>
      </c>
      <c r="M33" s="7">
        <f t="shared" ref="M33" si="197">C33+H33</f>
        <v>-41180</v>
      </c>
      <c r="N33" s="7">
        <f t="shared" ref="N33" si="198">D33+I33</f>
        <v>-1037730.3300000001</v>
      </c>
      <c r="O33" s="7">
        <f t="shared" ref="O33" si="199">E33+J33</f>
        <v>84239.020000000019</v>
      </c>
      <c r="P33" s="7"/>
      <c r="Q33" s="7">
        <f t="shared" ref="Q33" si="200">ROUND(O33*0.1,2)</f>
        <v>8423.9</v>
      </c>
      <c r="R33" s="7">
        <f t="shared" ref="R33" si="201">ROUND(Q33*0.15,2)</f>
        <v>1263.5899999999999</v>
      </c>
      <c r="S33" s="7">
        <f>ROUND(Q33*0.85,2)-0.01</f>
        <v>7160.3099999999995</v>
      </c>
    </row>
    <row r="34" spans="1:19" ht="15" customHeight="1" x14ac:dyDescent="0.25">
      <c r="A34" s="23">
        <f t="shared" si="61"/>
        <v>44548</v>
      </c>
      <c r="B34" s="7">
        <v>745839.8</v>
      </c>
      <c r="C34" s="7">
        <v>-69148</v>
      </c>
      <c r="D34" s="7">
        <v>-823367.9</v>
      </c>
      <c r="E34" s="7">
        <f t="shared" ref="E34" si="202">SUM(B34:D34)</f>
        <v>-146676.09999999998</v>
      </c>
      <c r="F34" s="16"/>
      <c r="G34" s="7">
        <v>715419.85</v>
      </c>
      <c r="H34" s="7">
        <v>0</v>
      </c>
      <c r="I34" s="7">
        <v>-820918.09</v>
      </c>
      <c r="J34" s="7">
        <f t="shared" ref="J34" si="203">SUM(G34:I34)</f>
        <v>-105498.23999999999</v>
      </c>
      <c r="K34" s="16"/>
      <c r="L34" s="7">
        <f t="shared" ref="L34" si="204">B34+G34</f>
        <v>1461259.65</v>
      </c>
      <c r="M34" s="7">
        <f t="shared" ref="M34" si="205">C34+H34</f>
        <v>-69148</v>
      </c>
      <c r="N34" s="7">
        <f t="shared" ref="N34" si="206">D34+I34</f>
        <v>-1644285.99</v>
      </c>
      <c r="O34" s="7">
        <f t="shared" ref="O34" si="207">E34+J34</f>
        <v>-252174.33999999997</v>
      </c>
      <c r="P34" s="7"/>
      <c r="Q34" s="7">
        <f t="shared" ref="Q34:Q39" si="208">ROUND(O34*0.1,2)</f>
        <v>-25217.43</v>
      </c>
      <c r="R34" s="7">
        <f t="shared" ref="R34" si="209">ROUND(Q34*0.15,2)</f>
        <v>-3782.61</v>
      </c>
      <c r="S34" s="7">
        <f>ROUND(Q34*0.85,2)</f>
        <v>-21434.82</v>
      </c>
    </row>
    <row r="35" spans="1:19" ht="15" customHeight="1" x14ac:dyDescent="0.25">
      <c r="A35" s="23">
        <f t="shared" si="61"/>
        <v>44555</v>
      </c>
      <c r="B35" s="7">
        <v>630906.27</v>
      </c>
      <c r="C35" s="7">
        <v>-5122</v>
      </c>
      <c r="D35" s="7">
        <v>-615285</v>
      </c>
      <c r="E35" s="7">
        <f t="shared" ref="E35" si="210">SUM(B35:D35)</f>
        <v>10499.270000000019</v>
      </c>
      <c r="F35" s="16"/>
      <c r="G35" s="7">
        <v>742071.3</v>
      </c>
      <c r="H35" s="7">
        <v>0</v>
      </c>
      <c r="I35" s="7">
        <v>-598343.06999999995</v>
      </c>
      <c r="J35" s="7">
        <f t="shared" ref="J35" si="211">SUM(G35:I35)</f>
        <v>143728.2300000001</v>
      </c>
      <c r="K35" s="16"/>
      <c r="L35" s="7">
        <f t="shared" ref="L35" si="212">B35+G35</f>
        <v>1372977.57</v>
      </c>
      <c r="M35" s="7">
        <f t="shared" ref="M35" si="213">C35+H35</f>
        <v>-5122</v>
      </c>
      <c r="N35" s="7">
        <f t="shared" ref="N35" si="214">D35+I35</f>
        <v>-1213628.0699999998</v>
      </c>
      <c r="O35" s="7">
        <f t="shared" ref="O35" si="215">E35+J35</f>
        <v>154227.50000000012</v>
      </c>
      <c r="P35" s="7"/>
      <c r="Q35" s="7">
        <f t="shared" si="208"/>
        <v>15422.75</v>
      </c>
      <c r="R35" s="7">
        <f t="shared" ref="R35" si="216">ROUND(Q35*0.15,2)</f>
        <v>2313.41</v>
      </c>
      <c r="S35" s="7">
        <f>ROUND(Q35*0.85,2)</f>
        <v>13109.34</v>
      </c>
    </row>
    <row r="36" spans="1:19" ht="15" customHeight="1" x14ac:dyDescent="0.25">
      <c r="A36" s="23">
        <f t="shared" si="61"/>
        <v>44562</v>
      </c>
      <c r="B36" s="7">
        <v>552113.88</v>
      </c>
      <c r="C36" s="7">
        <v>-15093.55</v>
      </c>
      <c r="D36" s="7">
        <v>-446226.45</v>
      </c>
      <c r="E36" s="7">
        <f t="shared" ref="E36" si="217">SUM(B36:D36)</f>
        <v>90793.879999999946</v>
      </c>
      <c r="F36" s="16"/>
      <c r="G36" s="7">
        <v>909172.48</v>
      </c>
      <c r="H36" s="7">
        <v>-800</v>
      </c>
      <c r="I36" s="7">
        <v>-956426.37</v>
      </c>
      <c r="J36" s="7">
        <f t="shared" ref="J36" si="218">SUM(G36:I36)</f>
        <v>-48053.890000000014</v>
      </c>
      <c r="K36" s="16"/>
      <c r="L36" s="7">
        <f t="shared" ref="L36" si="219">B36+G36</f>
        <v>1461286.3599999999</v>
      </c>
      <c r="M36" s="7">
        <f t="shared" ref="M36" si="220">C36+H36</f>
        <v>-15893.55</v>
      </c>
      <c r="N36" s="7">
        <f t="shared" ref="N36" si="221">D36+I36</f>
        <v>-1402652.82</v>
      </c>
      <c r="O36" s="7">
        <f t="shared" ref="O36" si="222">E36+J36</f>
        <v>42739.989999999932</v>
      </c>
      <c r="P36" s="7"/>
      <c r="Q36" s="7">
        <f t="shared" si="208"/>
        <v>4274</v>
      </c>
      <c r="R36" s="7">
        <f t="shared" ref="R36" si="223">ROUND(Q36*0.15,2)</f>
        <v>641.1</v>
      </c>
      <c r="S36" s="7">
        <f>ROUND(Q36*0.85,2)</f>
        <v>3632.9</v>
      </c>
    </row>
    <row r="37" spans="1:19" ht="15" customHeight="1" x14ac:dyDescent="0.25">
      <c r="A37" s="23">
        <f t="shared" si="61"/>
        <v>44569</v>
      </c>
      <c r="B37" s="7">
        <v>639218.53</v>
      </c>
      <c r="C37" s="7">
        <v>-4383</v>
      </c>
      <c r="D37" s="7">
        <v>-630522.05000000005</v>
      </c>
      <c r="E37" s="7">
        <f t="shared" ref="E37" si="224">SUM(B37:D37)</f>
        <v>4313.4799999999814</v>
      </c>
      <c r="F37" s="16"/>
      <c r="G37" s="7">
        <v>894236.31</v>
      </c>
      <c r="H37" s="7">
        <v>0</v>
      </c>
      <c r="I37" s="7">
        <v>-824560.68</v>
      </c>
      <c r="J37" s="7">
        <f t="shared" ref="J37" si="225">SUM(G37:I37)</f>
        <v>69675.63</v>
      </c>
      <c r="K37" s="16"/>
      <c r="L37" s="7">
        <f t="shared" ref="L37" si="226">B37+G37</f>
        <v>1533454.84</v>
      </c>
      <c r="M37" s="7">
        <f t="shared" ref="M37" si="227">C37+H37</f>
        <v>-4383</v>
      </c>
      <c r="N37" s="7">
        <f t="shared" ref="N37" si="228">D37+I37</f>
        <v>-1455082.73</v>
      </c>
      <c r="O37" s="7">
        <f t="shared" ref="O37" si="229">E37+J37</f>
        <v>73989.109999999986</v>
      </c>
      <c r="P37" s="7"/>
      <c r="Q37" s="7">
        <f t="shared" si="208"/>
        <v>7398.91</v>
      </c>
      <c r="R37" s="7">
        <f t="shared" ref="R37" si="230">ROUND(Q37*0.15,2)</f>
        <v>1109.8399999999999</v>
      </c>
      <c r="S37" s="7">
        <f>ROUND(Q37*0.85,2)</f>
        <v>6289.07</v>
      </c>
    </row>
    <row r="38" spans="1:19" ht="15" customHeight="1" x14ac:dyDescent="0.25">
      <c r="A38" s="23">
        <f t="shared" si="61"/>
        <v>44576</v>
      </c>
      <c r="B38" s="7">
        <v>727284.94</v>
      </c>
      <c r="C38" s="7">
        <v>-11596</v>
      </c>
      <c r="D38" s="7">
        <v>-771528.65</v>
      </c>
      <c r="E38" s="7">
        <f t="shared" ref="E38" si="231">SUM(B38:D38)</f>
        <v>-55839.710000000079</v>
      </c>
      <c r="F38" s="16"/>
      <c r="G38" s="7">
        <v>823287.71</v>
      </c>
      <c r="H38" s="7">
        <v>0</v>
      </c>
      <c r="I38" s="7">
        <v>-828911.01</v>
      </c>
      <c r="J38" s="7">
        <f t="shared" ref="J38" si="232">SUM(G38:I38)</f>
        <v>-5623.3000000000466</v>
      </c>
      <c r="K38" s="16"/>
      <c r="L38" s="7">
        <f t="shared" ref="L38" si="233">B38+G38</f>
        <v>1550572.65</v>
      </c>
      <c r="M38" s="7">
        <f t="shared" ref="M38" si="234">C38+H38</f>
        <v>-11596</v>
      </c>
      <c r="N38" s="7">
        <f t="shared" ref="N38" si="235">D38+I38</f>
        <v>-1600439.6600000001</v>
      </c>
      <c r="O38" s="7">
        <f t="shared" ref="O38" si="236">E38+J38</f>
        <v>-61463.010000000126</v>
      </c>
      <c r="P38" s="7"/>
      <c r="Q38" s="7">
        <f t="shared" si="208"/>
        <v>-6146.3</v>
      </c>
      <c r="R38" s="7">
        <f t="shared" ref="R38" si="237">ROUND(Q38*0.15,2)</f>
        <v>-921.95</v>
      </c>
      <c r="S38" s="7">
        <f>ROUND(Q38*0.85,2)+0.01</f>
        <v>-5224.3499999999995</v>
      </c>
    </row>
    <row r="39" spans="1:19" ht="15" customHeight="1" x14ac:dyDescent="0.25">
      <c r="A39" s="23">
        <f t="shared" si="61"/>
        <v>44583</v>
      </c>
      <c r="B39" s="7">
        <v>917150.63</v>
      </c>
      <c r="C39" s="7">
        <v>-34038.65</v>
      </c>
      <c r="D39" s="7">
        <v>-751345.4</v>
      </c>
      <c r="E39" s="7">
        <f t="shared" ref="E39" si="238">SUM(B39:D39)</f>
        <v>131766.57999999996</v>
      </c>
      <c r="F39" s="16"/>
      <c r="G39" s="7">
        <v>806731.91</v>
      </c>
      <c r="H39" s="7">
        <v>-50</v>
      </c>
      <c r="I39" s="7">
        <v>-899658.74</v>
      </c>
      <c r="J39" s="7">
        <f t="shared" ref="J39" si="239">SUM(G39:I39)</f>
        <v>-92976.829999999958</v>
      </c>
      <c r="K39" s="16"/>
      <c r="L39" s="7">
        <f t="shared" ref="L39" si="240">B39+G39</f>
        <v>1723882.54</v>
      </c>
      <c r="M39" s="7">
        <f t="shared" ref="M39" si="241">C39+H39</f>
        <v>-34088.65</v>
      </c>
      <c r="N39" s="7">
        <f t="shared" ref="N39" si="242">D39+I39</f>
        <v>-1651004.1400000001</v>
      </c>
      <c r="O39" s="7">
        <f t="shared" ref="O39" si="243">E39+J39</f>
        <v>38789.75</v>
      </c>
      <c r="P39" s="7"/>
      <c r="Q39" s="7">
        <f t="shared" si="208"/>
        <v>3878.98</v>
      </c>
      <c r="R39" s="7">
        <f t="shared" ref="R39" si="244">ROUND(Q39*0.15,2)</f>
        <v>581.85</v>
      </c>
      <c r="S39" s="7">
        <f t="shared" ref="S39:S44" si="245">ROUND(Q39*0.85,2)</f>
        <v>3297.13</v>
      </c>
    </row>
    <row r="40" spans="1:19" ht="15" customHeight="1" x14ac:dyDescent="0.25">
      <c r="A40" s="23">
        <f t="shared" si="61"/>
        <v>44590</v>
      </c>
      <c r="B40" s="7">
        <v>395631.53</v>
      </c>
      <c r="C40" s="7">
        <v>-4687</v>
      </c>
      <c r="D40" s="7">
        <v>-432743.1</v>
      </c>
      <c r="E40" s="7">
        <f t="shared" ref="E40" si="246">SUM(B40:D40)</f>
        <v>-41798.569999999949</v>
      </c>
      <c r="F40" s="16"/>
      <c r="G40" s="7">
        <v>1146425.9099999999</v>
      </c>
      <c r="H40" s="7">
        <v>0</v>
      </c>
      <c r="I40" s="7">
        <v>-1118359.58</v>
      </c>
      <c r="J40" s="7">
        <f t="shared" ref="J40" si="247">SUM(G40:I40)</f>
        <v>28066.329999999842</v>
      </c>
      <c r="K40" s="16"/>
      <c r="L40" s="7">
        <f t="shared" ref="L40" si="248">B40+G40</f>
        <v>1542057.44</v>
      </c>
      <c r="M40" s="7">
        <f t="shared" ref="M40" si="249">C40+H40</f>
        <v>-4687</v>
      </c>
      <c r="N40" s="7">
        <f t="shared" ref="N40" si="250">D40+I40</f>
        <v>-1551102.6800000002</v>
      </c>
      <c r="O40" s="7">
        <f t="shared" ref="O40" si="251">E40+J40</f>
        <v>-13732.240000000107</v>
      </c>
      <c r="P40" s="7"/>
      <c r="Q40" s="7">
        <f t="shared" ref="Q40" si="252">ROUND(O40*0.1,2)</f>
        <v>-1373.22</v>
      </c>
      <c r="R40" s="7">
        <f t="shared" ref="R40" si="253">ROUND(Q40*0.15,2)</f>
        <v>-205.98</v>
      </c>
      <c r="S40" s="7">
        <f t="shared" si="245"/>
        <v>-1167.24</v>
      </c>
    </row>
    <row r="41" spans="1:19" ht="15" customHeight="1" x14ac:dyDescent="0.25">
      <c r="A41" s="23">
        <f t="shared" si="61"/>
        <v>44597</v>
      </c>
      <c r="B41" s="7">
        <v>527227.55000000005</v>
      </c>
      <c r="C41" s="7">
        <v>-4699</v>
      </c>
      <c r="D41" s="7">
        <v>-343591.9</v>
      </c>
      <c r="E41" s="7">
        <f t="shared" ref="E41" si="254">SUM(B41:D41)</f>
        <v>178936.65000000002</v>
      </c>
      <c r="F41" s="16"/>
      <c r="G41" s="7">
        <v>832246.85</v>
      </c>
      <c r="H41" s="7">
        <v>0</v>
      </c>
      <c r="I41" s="7">
        <v>-753816.33</v>
      </c>
      <c r="J41" s="7">
        <f t="shared" ref="J41" si="255">SUM(G41:I41)</f>
        <v>78430.520000000019</v>
      </c>
      <c r="K41" s="16"/>
      <c r="L41" s="7">
        <f t="shared" ref="L41" si="256">B41+G41</f>
        <v>1359474.4</v>
      </c>
      <c r="M41" s="7">
        <f t="shared" ref="M41" si="257">C41+H41</f>
        <v>-4699</v>
      </c>
      <c r="N41" s="7">
        <f t="shared" ref="N41" si="258">D41+I41</f>
        <v>-1097408.23</v>
      </c>
      <c r="O41" s="7">
        <f t="shared" ref="O41" si="259">E41+J41</f>
        <v>257367.17000000004</v>
      </c>
      <c r="P41" s="7"/>
      <c r="Q41" s="7">
        <f t="shared" ref="Q41" si="260">ROUND(O41*0.1,2)</f>
        <v>25736.720000000001</v>
      </c>
      <c r="R41" s="7">
        <f t="shared" ref="R41" si="261">ROUND(Q41*0.15,2)</f>
        <v>3860.51</v>
      </c>
      <c r="S41" s="7">
        <f t="shared" si="245"/>
        <v>21876.21</v>
      </c>
    </row>
    <row r="42" spans="1:19" ht="15" customHeight="1" x14ac:dyDescent="0.25">
      <c r="A42" s="23">
        <f t="shared" si="61"/>
        <v>44604</v>
      </c>
      <c r="B42" s="7">
        <v>531401.01</v>
      </c>
      <c r="C42" s="7">
        <v>-7614.25</v>
      </c>
      <c r="D42" s="7">
        <v>-350028.79999999999</v>
      </c>
      <c r="E42" s="7">
        <f t="shared" ref="E42" si="262">SUM(B42:D42)</f>
        <v>173757.96000000002</v>
      </c>
      <c r="F42" s="16"/>
      <c r="G42" s="7">
        <v>799524.95</v>
      </c>
      <c r="H42" s="7">
        <v>0</v>
      </c>
      <c r="I42" s="7">
        <v>-683899.75</v>
      </c>
      <c r="J42" s="7">
        <f t="shared" ref="J42" si="263">SUM(G42:I42)</f>
        <v>115625.19999999995</v>
      </c>
      <c r="K42" s="16"/>
      <c r="L42" s="7">
        <f t="shared" ref="L42" si="264">B42+G42</f>
        <v>1330925.96</v>
      </c>
      <c r="M42" s="7">
        <f t="shared" ref="M42" si="265">C42+H42</f>
        <v>-7614.25</v>
      </c>
      <c r="N42" s="7">
        <f t="shared" ref="N42" si="266">D42+I42</f>
        <v>-1033928.55</v>
      </c>
      <c r="O42" s="7">
        <f t="shared" ref="O42" si="267">E42+J42</f>
        <v>289383.15999999997</v>
      </c>
      <c r="P42" s="7"/>
      <c r="Q42" s="7">
        <f t="shared" ref="Q42" si="268">ROUND(O42*0.1,2)</f>
        <v>28938.32</v>
      </c>
      <c r="R42" s="7">
        <f t="shared" ref="R42" si="269">ROUND(Q42*0.15,2)</f>
        <v>4340.75</v>
      </c>
      <c r="S42" s="7">
        <f t="shared" si="245"/>
        <v>24597.57</v>
      </c>
    </row>
    <row r="43" spans="1:19" ht="15" customHeight="1" x14ac:dyDescent="0.25">
      <c r="A43" s="23">
        <f t="shared" si="61"/>
        <v>44611</v>
      </c>
      <c r="B43" s="7">
        <v>510881.62</v>
      </c>
      <c r="C43" s="7">
        <v>-4107.8999999999996</v>
      </c>
      <c r="D43" s="7">
        <v>-982996.5</v>
      </c>
      <c r="E43" s="7">
        <f t="shared" ref="E43" si="270">SUM(B43:D43)</f>
        <v>-476222.78</v>
      </c>
      <c r="F43" s="16"/>
      <c r="G43" s="7">
        <v>1020762.15</v>
      </c>
      <c r="H43" s="7">
        <v>0</v>
      </c>
      <c r="I43" s="7">
        <v>-992466.85</v>
      </c>
      <c r="J43" s="7">
        <f t="shared" ref="J43" si="271">SUM(G43:I43)</f>
        <v>28295.300000000047</v>
      </c>
      <c r="K43" s="16"/>
      <c r="L43" s="7">
        <f t="shared" ref="L43" si="272">B43+G43</f>
        <v>1531643.77</v>
      </c>
      <c r="M43" s="7">
        <f t="shared" ref="M43" si="273">C43+H43</f>
        <v>-4107.8999999999996</v>
      </c>
      <c r="N43" s="7">
        <f t="shared" ref="N43" si="274">D43+I43</f>
        <v>-1975463.35</v>
      </c>
      <c r="O43" s="7">
        <f t="shared" ref="O43" si="275">E43+J43</f>
        <v>-447927.48</v>
      </c>
      <c r="P43" s="7"/>
      <c r="Q43" s="7">
        <f t="shared" ref="Q43" si="276">ROUND(O43*0.1,2)</f>
        <v>-44792.75</v>
      </c>
      <c r="R43" s="7">
        <f t="shared" ref="R43" si="277">ROUND(Q43*0.15,2)</f>
        <v>-6718.91</v>
      </c>
      <c r="S43" s="7">
        <f t="shared" si="245"/>
        <v>-38073.839999999997</v>
      </c>
    </row>
    <row r="44" spans="1:19" ht="15" customHeight="1" x14ac:dyDescent="0.25">
      <c r="A44" s="23">
        <f t="shared" si="61"/>
        <v>44618</v>
      </c>
      <c r="B44" s="7">
        <v>265303.09999999998</v>
      </c>
      <c r="C44" s="7">
        <v>-1746</v>
      </c>
      <c r="D44" s="7">
        <v>-322845.15000000002</v>
      </c>
      <c r="E44" s="7">
        <f t="shared" ref="E44" si="278">SUM(B44:D44)</f>
        <v>-59288.050000000047</v>
      </c>
      <c r="F44" s="16"/>
      <c r="G44" s="7">
        <v>788103.71</v>
      </c>
      <c r="H44" s="7">
        <v>-50</v>
      </c>
      <c r="I44" s="7">
        <v>-811627.96</v>
      </c>
      <c r="J44" s="7">
        <f t="shared" ref="J44" si="279">SUM(G44:I44)</f>
        <v>-23574.25</v>
      </c>
      <c r="K44" s="16"/>
      <c r="L44" s="7">
        <f t="shared" ref="L44" si="280">B44+G44</f>
        <v>1053406.81</v>
      </c>
      <c r="M44" s="7">
        <f t="shared" ref="M44" si="281">C44+H44</f>
        <v>-1796</v>
      </c>
      <c r="N44" s="7">
        <f t="shared" ref="N44" si="282">D44+I44</f>
        <v>-1134473.1099999999</v>
      </c>
      <c r="O44" s="7">
        <f t="shared" ref="O44" si="283">E44+J44</f>
        <v>-82862.300000000047</v>
      </c>
      <c r="P44" s="7"/>
      <c r="Q44" s="7">
        <f t="shared" ref="Q44" si="284">ROUND(O44*0.1,2)</f>
        <v>-8286.23</v>
      </c>
      <c r="R44" s="7">
        <f t="shared" ref="R44" si="285">ROUND(Q44*0.15,2)</f>
        <v>-1242.93</v>
      </c>
      <c r="S44" s="7">
        <f t="shared" si="245"/>
        <v>-7043.3</v>
      </c>
    </row>
    <row r="45" spans="1:19" ht="15" customHeight="1" x14ac:dyDescent="0.25">
      <c r="A45" s="23">
        <f t="shared" si="61"/>
        <v>44625</v>
      </c>
      <c r="B45" s="7">
        <v>280110.31</v>
      </c>
      <c r="C45" s="7">
        <v>-1061</v>
      </c>
      <c r="D45" s="7">
        <v>-281549.95</v>
      </c>
      <c r="E45" s="7">
        <f t="shared" ref="E45" si="286">SUM(B45:D45)</f>
        <v>-2500.640000000014</v>
      </c>
      <c r="F45" s="16"/>
      <c r="G45" s="7">
        <v>787738.06</v>
      </c>
      <c r="H45" s="7">
        <v>0</v>
      </c>
      <c r="I45" s="7">
        <v>-689365.98</v>
      </c>
      <c r="J45" s="7">
        <f t="shared" ref="J45" si="287">SUM(G45:I45)</f>
        <v>98372.080000000075</v>
      </c>
      <c r="K45" s="16"/>
      <c r="L45" s="7">
        <f t="shared" ref="L45" si="288">B45+G45</f>
        <v>1067848.3700000001</v>
      </c>
      <c r="M45" s="7">
        <f t="shared" ref="M45" si="289">C45+H45</f>
        <v>-1061</v>
      </c>
      <c r="N45" s="7">
        <f t="shared" ref="N45" si="290">D45+I45</f>
        <v>-970915.92999999993</v>
      </c>
      <c r="O45" s="7">
        <f t="shared" ref="O45" si="291">E45+J45</f>
        <v>95871.440000000061</v>
      </c>
      <c r="P45" s="7"/>
      <c r="Q45" s="7">
        <f t="shared" ref="Q45" si="292">ROUND(O45*0.1,2)</f>
        <v>9587.14</v>
      </c>
      <c r="R45" s="7">
        <f t="shared" ref="R45" si="293">ROUND(Q45*0.15,2)</f>
        <v>1438.07</v>
      </c>
      <c r="S45" s="7">
        <f t="shared" ref="S45" si="294">ROUND(Q45*0.85,2)</f>
        <v>8149.07</v>
      </c>
    </row>
    <row r="46" spans="1:19" ht="15" customHeight="1" x14ac:dyDescent="0.25">
      <c r="A46" s="23">
        <f t="shared" si="61"/>
        <v>44632</v>
      </c>
      <c r="B46" s="7">
        <v>388021.53</v>
      </c>
      <c r="C46" s="7">
        <v>-1979.2</v>
      </c>
      <c r="D46" s="7">
        <v>-362527.95</v>
      </c>
      <c r="E46" s="7">
        <f t="shared" ref="E46" si="295">SUM(B46:D46)</f>
        <v>23514.380000000005</v>
      </c>
      <c r="F46" s="16"/>
      <c r="G46" s="7">
        <v>826735.58</v>
      </c>
      <c r="H46" s="7">
        <v>0</v>
      </c>
      <c r="I46" s="7">
        <v>-826078.24</v>
      </c>
      <c r="J46" s="7">
        <f t="shared" ref="J46" si="296">SUM(G46:I46)</f>
        <v>657.3399999999674</v>
      </c>
      <c r="K46" s="16"/>
      <c r="L46" s="7">
        <f t="shared" ref="L46" si="297">B46+G46</f>
        <v>1214757.1099999999</v>
      </c>
      <c r="M46" s="7">
        <f t="shared" ref="M46" si="298">C46+H46</f>
        <v>-1979.2</v>
      </c>
      <c r="N46" s="7">
        <f t="shared" ref="N46" si="299">D46+I46</f>
        <v>-1188606.19</v>
      </c>
      <c r="O46" s="7">
        <f t="shared" ref="O46" si="300">E46+J46</f>
        <v>24171.719999999972</v>
      </c>
      <c r="P46" s="7"/>
      <c r="Q46" s="7">
        <f t="shared" ref="Q46" si="301">ROUND(O46*0.1,2)</f>
        <v>2417.17</v>
      </c>
      <c r="R46" s="7">
        <f t="shared" ref="R46" si="302">ROUND(Q46*0.15,2)</f>
        <v>362.58</v>
      </c>
      <c r="S46" s="7">
        <f t="shared" ref="S46" si="303">ROUND(Q46*0.85,2)</f>
        <v>2054.59</v>
      </c>
    </row>
    <row r="47" spans="1:19" ht="15" customHeight="1" x14ac:dyDescent="0.25">
      <c r="A47" s="23">
        <f t="shared" si="61"/>
        <v>44639</v>
      </c>
      <c r="B47" s="7">
        <v>563143.52</v>
      </c>
      <c r="C47" s="7">
        <v>-5507.35</v>
      </c>
      <c r="D47" s="7">
        <v>-449759</v>
      </c>
      <c r="E47" s="7">
        <f t="shared" ref="E47" si="304">SUM(B47:D47)</f>
        <v>107877.17000000004</v>
      </c>
      <c r="F47" s="16"/>
      <c r="G47" s="7">
        <v>1106891.1399999999</v>
      </c>
      <c r="H47" s="7">
        <v>-400</v>
      </c>
      <c r="I47" s="7">
        <v>-1009910.1699999999</v>
      </c>
      <c r="J47" s="7">
        <f t="shared" ref="J47" si="305">SUM(G47:I47)</f>
        <v>96580.969999999972</v>
      </c>
      <c r="K47" s="16"/>
      <c r="L47" s="7">
        <f t="shared" ref="L47" si="306">B47+G47</f>
        <v>1670034.66</v>
      </c>
      <c r="M47" s="7">
        <f t="shared" ref="M47" si="307">C47+H47</f>
        <v>-5907.35</v>
      </c>
      <c r="N47" s="7">
        <f t="shared" ref="N47" si="308">D47+I47</f>
        <v>-1459669.17</v>
      </c>
      <c r="O47" s="7">
        <f t="shared" ref="O47" si="309">E47+J47</f>
        <v>204458.14</v>
      </c>
      <c r="P47" s="7"/>
      <c r="Q47" s="7">
        <f t="shared" ref="Q47" si="310">ROUND(O47*0.1,2)</f>
        <v>20445.810000000001</v>
      </c>
      <c r="R47" s="7">
        <f t="shared" ref="R47" si="311">ROUND(Q47*0.15,2)</f>
        <v>3066.87</v>
      </c>
      <c r="S47" s="7">
        <f t="shared" ref="S47" si="312">ROUND(Q47*0.85,2)</f>
        <v>17378.939999999999</v>
      </c>
    </row>
    <row r="48" spans="1:19" ht="15" customHeight="1" x14ac:dyDescent="0.25">
      <c r="A48" s="23">
        <f t="shared" si="61"/>
        <v>44646</v>
      </c>
      <c r="B48" s="7">
        <v>535528.06000000006</v>
      </c>
      <c r="C48" s="7">
        <v>-4556</v>
      </c>
      <c r="D48" s="7">
        <v>-424421.3</v>
      </c>
      <c r="E48" s="7">
        <f t="shared" ref="E48" si="313">SUM(B48:D48)</f>
        <v>106550.76000000007</v>
      </c>
      <c r="F48" s="16"/>
      <c r="G48" s="7">
        <v>680537.38</v>
      </c>
      <c r="H48" s="7">
        <v>-5</v>
      </c>
      <c r="I48" s="7">
        <v>-623294.42000000004</v>
      </c>
      <c r="J48" s="7">
        <f t="shared" ref="J48" si="314">SUM(G48:I48)</f>
        <v>57237.959999999963</v>
      </c>
      <c r="K48" s="16"/>
      <c r="L48" s="7">
        <f t="shared" ref="L48" si="315">B48+G48</f>
        <v>1216065.44</v>
      </c>
      <c r="M48" s="7">
        <f t="shared" ref="M48" si="316">C48+H48</f>
        <v>-4561</v>
      </c>
      <c r="N48" s="7">
        <f t="shared" ref="N48" si="317">D48+I48</f>
        <v>-1047715.72</v>
      </c>
      <c r="O48" s="7">
        <f t="shared" ref="O48" si="318">E48+J48</f>
        <v>163788.72000000003</v>
      </c>
      <c r="P48" s="7"/>
      <c r="Q48" s="7">
        <f t="shared" ref="Q48" si="319">ROUND(O48*0.1,2)</f>
        <v>16378.87</v>
      </c>
      <c r="R48" s="7">
        <f t="shared" ref="R48" si="320">ROUND(Q48*0.15,2)</f>
        <v>2456.83</v>
      </c>
      <c r="S48" s="7">
        <f t="shared" ref="S48" si="321">ROUND(Q48*0.85,2)</f>
        <v>13922.04</v>
      </c>
    </row>
    <row r="49" spans="1:19" ht="15" customHeight="1" x14ac:dyDescent="0.25">
      <c r="A49" s="23">
        <f t="shared" si="61"/>
        <v>44653</v>
      </c>
      <c r="B49" s="7">
        <v>339213.9</v>
      </c>
      <c r="C49" s="7">
        <v>-2689.1</v>
      </c>
      <c r="D49" s="7">
        <v>-301824.15000000002</v>
      </c>
      <c r="E49" s="7">
        <f t="shared" ref="E49" si="322">SUM(B49:D49)</f>
        <v>34700.650000000023</v>
      </c>
      <c r="F49" s="16"/>
      <c r="G49" s="7">
        <v>499063.82</v>
      </c>
      <c r="H49" s="7">
        <v>0</v>
      </c>
      <c r="I49" s="7">
        <v>-448883.31</v>
      </c>
      <c r="J49" s="7">
        <f t="shared" ref="J49" si="323">SUM(G49:I49)</f>
        <v>50180.510000000009</v>
      </c>
      <c r="K49" s="16"/>
      <c r="L49" s="7">
        <f t="shared" ref="L49" si="324">B49+G49</f>
        <v>838277.72</v>
      </c>
      <c r="M49" s="7">
        <f t="shared" ref="M49" si="325">C49+H49</f>
        <v>-2689.1</v>
      </c>
      <c r="N49" s="7">
        <f t="shared" ref="N49" si="326">D49+I49</f>
        <v>-750707.46</v>
      </c>
      <c r="O49" s="7">
        <f t="shared" ref="O49" si="327">E49+J49</f>
        <v>84881.160000000033</v>
      </c>
      <c r="P49" s="7"/>
      <c r="Q49" s="7">
        <f t="shared" ref="Q49" si="328">ROUND(O49*0.1,2)</f>
        <v>8488.1200000000008</v>
      </c>
      <c r="R49" s="7">
        <f t="shared" ref="R49" si="329">ROUND(Q49*0.15,2)</f>
        <v>1273.22</v>
      </c>
      <c r="S49" s="7">
        <f t="shared" ref="S49" si="330">ROUND(Q49*0.85,2)</f>
        <v>7214.9</v>
      </c>
    </row>
    <row r="50" spans="1:19" ht="15" customHeight="1" x14ac:dyDescent="0.25">
      <c r="A50" s="23">
        <f t="shared" si="61"/>
        <v>44660</v>
      </c>
      <c r="B50" s="7">
        <v>334954.40000000002</v>
      </c>
      <c r="C50" s="7">
        <v>-4835.2</v>
      </c>
      <c r="D50" s="7">
        <v>-339255.4</v>
      </c>
      <c r="E50" s="7">
        <f t="shared" ref="E50" si="331">SUM(B50:D50)</f>
        <v>-9136.2000000000116</v>
      </c>
      <c r="F50" s="16"/>
      <c r="G50" s="7">
        <v>537459.24</v>
      </c>
      <c r="H50" s="7">
        <v>-0.5</v>
      </c>
      <c r="I50" s="7">
        <v>-486054.02</v>
      </c>
      <c r="J50" s="7">
        <f t="shared" ref="J50" si="332">SUM(G50:I50)</f>
        <v>51404.719999999972</v>
      </c>
      <c r="K50" s="16"/>
      <c r="L50" s="7">
        <f t="shared" ref="L50" si="333">B50+G50</f>
        <v>872413.64</v>
      </c>
      <c r="M50" s="7">
        <f t="shared" ref="M50" si="334">C50+H50</f>
        <v>-4835.7</v>
      </c>
      <c r="N50" s="7">
        <f t="shared" ref="N50" si="335">D50+I50</f>
        <v>-825309.42</v>
      </c>
      <c r="O50" s="7">
        <f t="shared" ref="O50" si="336">E50+J50</f>
        <v>42268.51999999996</v>
      </c>
      <c r="P50" s="7"/>
      <c r="Q50" s="7">
        <f t="shared" ref="Q50" si="337">ROUND(O50*0.1,2)</f>
        <v>4226.8500000000004</v>
      </c>
      <c r="R50" s="7">
        <f t="shared" ref="R50" si="338">ROUND(Q50*0.15,2)</f>
        <v>634.03</v>
      </c>
      <c r="S50" s="7">
        <f t="shared" ref="S50" si="339">ROUND(Q50*0.85,2)</f>
        <v>3592.82</v>
      </c>
    </row>
    <row r="51" spans="1:19" ht="15" customHeight="1" x14ac:dyDescent="0.25">
      <c r="A51" s="23">
        <f t="shared" si="61"/>
        <v>44667</v>
      </c>
      <c r="B51" s="7">
        <v>259467</v>
      </c>
      <c r="C51" s="7">
        <v>-1635</v>
      </c>
      <c r="D51" s="7">
        <v>-285691</v>
      </c>
      <c r="E51" s="7">
        <f t="shared" ref="E51" si="340">SUM(B51:D51)</f>
        <v>-27859</v>
      </c>
      <c r="F51" s="16"/>
      <c r="G51" s="7">
        <v>432525.49</v>
      </c>
      <c r="H51" s="7">
        <v>-25</v>
      </c>
      <c r="I51" s="7">
        <v>-412498.24</v>
      </c>
      <c r="J51" s="7">
        <f t="shared" ref="J51" si="341">SUM(G51:I51)</f>
        <v>20002.25</v>
      </c>
      <c r="K51" s="16"/>
      <c r="L51" s="7">
        <f t="shared" ref="L51" si="342">B51+G51</f>
        <v>691992.49</v>
      </c>
      <c r="M51" s="7">
        <f t="shared" ref="M51" si="343">C51+H51</f>
        <v>-1660</v>
      </c>
      <c r="N51" s="7">
        <f t="shared" ref="N51" si="344">D51+I51</f>
        <v>-698189.24</v>
      </c>
      <c r="O51" s="7">
        <f t="shared" ref="O51" si="345">E51+J51</f>
        <v>-7856.75</v>
      </c>
      <c r="P51" s="7"/>
      <c r="Q51" s="7">
        <f t="shared" ref="Q51" si="346">ROUND(O51*0.1,2)</f>
        <v>-785.68</v>
      </c>
      <c r="R51" s="7">
        <f t="shared" ref="R51" si="347">ROUND(Q51*0.15,2)</f>
        <v>-117.85</v>
      </c>
      <c r="S51" s="7">
        <f t="shared" ref="S51" si="348">ROUND(Q51*0.85,2)</f>
        <v>-667.83</v>
      </c>
    </row>
    <row r="52" spans="1:19" ht="15" customHeight="1" x14ac:dyDescent="0.25">
      <c r="A52" s="23">
        <f t="shared" si="61"/>
        <v>44674</v>
      </c>
      <c r="B52" s="7">
        <v>251736.39</v>
      </c>
      <c r="C52" s="7">
        <v>-1518</v>
      </c>
      <c r="D52" s="7">
        <v>-276181.90000000002</v>
      </c>
      <c r="E52" s="7">
        <f t="shared" ref="E52" si="349">SUM(B52:D52)</f>
        <v>-25963.510000000009</v>
      </c>
      <c r="F52" s="16"/>
      <c r="G52" s="7">
        <v>447114.66</v>
      </c>
      <c r="H52" s="7">
        <v>-140</v>
      </c>
      <c r="I52" s="7">
        <v>-431361.55</v>
      </c>
      <c r="J52" s="7">
        <f t="shared" ref="J52" si="350">SUM(G52:I52)</f>
        <v>15613.109999999986</v>
      </c>
      <c r="K52" s="16"/>
      <c r="L52" s="7">
        <f t="shared" ref="L52" si="351">B52+G52</f>
        <v>698851.05</v>
      </c>
      <c r="M52" s="7">
        <f t="shared" ref="M52" si="352">C52+H52</f>
        <v>-1658</v>
      </c>
      <c r="N52" s="7">
        <f t="shared" ref="N52" si="353">D52+I52</f>
        <v>-707543.45</v>
      </c>
      <c r="O52" s="7">
        <f t="shared" ref="O52" si="354">E52+J52</f>
        <v>-10350.400000000023</v>
      </c>
      <c r="P52" s="7"/>
      <c r="Q52" s="7">
        <f t="shared" ref="Q52" si="355">ROUND(O52*0.1,2)</f>
        <v>-1035.04</v>
      </c>
      <c r="R52" s="7">
        <f t="shared" ref="R52" si="356">ROUND(Q52*0.15,2)</f>
        <v>-155.26</v>
      </c>
      <c r="S52" s="7">
        <f t="shared" ref="S52" si="357">ROUND(Q52*0.85,2)</f>
        <v>-879.78</v>
      </c>
    </row>
    <row r="53" spans="1:19" ht="15" customHeight="1" x14ac:dyDescent="0.25">
      <c r="A53" s="23">
        <f t="shared" si="61"/>
        <v>44681</v>
      </c>
      <c r="B53" s="7">
        <v>300196.95</v>
      </c>
      <c r="C53" s="7">
        <v>-4010</v>
      </c>
      <c r="D53" s="7">
        <v>-236613</v>
      </c>
      <c r="E53" s="7">
        <f t="shared" ref="E53" si="358">SUM(B53:D53)</f>
        <v>59573.950000000012</v>
      </c>
      <c r="F53" s="16"/>
      <c r="G53" s="7">
        <v>457172.64</v>
      </c>
      <c r="H53" s="7">
        <v>-75</v>
      </c>
      <c r="I53" s="7">
        <v>-455694.43</v>
      </c>
      <c r="J53" s="7">
        <f t="shared" ref="J53" si="359">SUM(G53:I53)</f>
        <v>1403.210000000021</v>
      </c>
      <c r="K53" s="16"/>
      <c r="L53" s="7">
        <f t="shared" ref="L53" si="360">B53+G53</f>
        <v>757369.59000000008</v>
      </c>
      <c r="M53" s="7">
        <f t="shared" ref="M53" si="361">C53+H53</f>
        <v>-4085</v>
      </c>
      <c r="N53" s="7">
        <f t="shared" ref="N53" si="362">D53+I53</f>
        <v>-692307.42999999993</v>
      </c>
      <c r="O53" s="7">
        <f t="shared" ref="O53" si="363">E53+J53</f>
        <v>60977.160000000033</v>
      </c>
      <c r="P53" s="7"/>
      <c r="Q53" s="7">
        <f t="shared" ref="Q53" si="364">ROUND(O53*0.1,2)</f>
        <v>6097.72</v>
      </c>
      <c r="R53" s="7">
        <f t="shared" ref="R53" si="365">ROUND(Q53*0.15,2)</f>
        <v>914.66</v>
      </c>
      <c r="S53" s="7">
        <f t="shared" ref="S53" si="366">ROUND(Q53*0.85,2)</f>
        <v>5183.0600000000004</v>
      </c>
    </row>
    <row r="54" spans="1:19" ht="15" customHeight="1" x14ac:dyDescent="0.25">
      <c r="A54" s="23">
        <f t="shared" si="61"/>
        <v>44688</v>
      </c>
      <c r="B54" s="7">
        <v>315705.78000000003</v>
      </c>
      <c r="C54" s="7">
        <v>-3055</v>
      </c>
      <c r="D54" s="7">
        <v>-282416.7</v>
      </c>
      <c r="E54" s="7">
        <f t="shared" ref="E54" si="367">SUM(B54:D54)</f>
        <v>30234.080000000016</v>
      </c>
      <c r="F54" s="16"/>
      <c r="G54" s="7">
        <v>505546</v>
      </c>
      <c r="H54" s="7">
        <v>0</v>
      </c>
      <c r="I54" s="7">
        <v>-454109.62</v>
      </c>
      <c r="J54" s="7">
        <f t="shared" ref="J54" si="368">SUM(G54:I54)</f>
        <v>51436.380000000005</v>
      </c>
      <c r="K54" s="16"/>
      <c r="L54" s="7">
        <f t="shared" ref="L54" si="369">B54+G54</f>
        <v>821251.78</v>
      </c>
      <c r="M54" s="7">
        <f t="shared" ref="M54" si="370">C54+H54</f>
        <v>-3055</v>
      </c>
      <c r="N54" s="7">
        <f t="shared" ref="N54" si="371">D54+I54</f>
        <v>-736526.32000000007</v>
      </c>
      <c r="O54" s="7">
        <f t="shared" ref="O54" si="372">E54+J54</f>
        <v>81670.460000000021</v>
      </c>
      <c r="P54" s="7"/>
      <c r="Q54" s="7">
        <f t="shared" ref="Q54" si="373">ROUND(O54*0.1,2)</f>
        <v>8167.05</v>
      </c>
      <c r="R54" s="7">
        <f t="shared" ref="R54" si="374">ROUND(Q54*0.15,2)</f>
        <v>1225.06</v>
      </c>
      <c r="S54" s="7">
        <f t="shared" ref="S54" si="375">ROUND(Q54*0.85,2)</f>
        <v>6941.99</v>
      </c>
    </row>
    <row r="55" spans="1:19" ht="15" customHeight="1" x14ac:dyDescent="0.25">
      <c r="A55" s="23">
        <f t="shared" si="61"/>
        <v>44695</v>
      </c>
      <c r="B55" s="7">
        <v>294177.17</v>
      </c>
      <c r="C55" s="7">
        <v>-3377</v>
      </c>
      <c r="D55" s="7">
        <v>-236858.25</v>
      </c>
      <c r="E55" s="7">
        <f t="shared" ref="E55" si="376">SUM(B55:D55)</f>
        <v>53941.919999999984</v>
      </c>
      <c r="F55" s="16"/>
      <c r="G55" s="7">
        <v>573761.79</v>
      </c>
      <c r="H55" s="7">
        <v>-750</v>
      </c>
      <c r="I55" s="7">
        <v>-551332.09</v>
      </c>
      <c r="J55" s="7">
        <f t="shared" ref="J55" si="377">SUM(G55:I55)</f>
        <v>21679.70000000007</v>
      </c>
      <c r="K55" s="16"/>
      <c r="L55" s="7">
        <f t="shared" ref="L55" si="378">B55+G55</f>
        <v>867938.96</v>
      </c>
      <c r="M55" s="7">
        <f t="shared" ref="M55" si="379">C55+H55</f>
        <v>-4127</v>
      </c>
      <c r="N55" s="7">
        <f t="shared" ref="N55" si="380">D55+I55</f>
        <v>-788190.34</v>
      </c>
      <c r="O55" s="7">
        <f t="shared" ref="O55" si="381">E55+J55</f>
        <v>75621.620000000054</v>
      </c>
      <c r="P55" s="7"/>
      <c r="Q55" s="7">
        <f t="shared" ref="Q55" si="382">ROUND(O55*0.1,2)</f>
        <v>7562.16</v>
      </c>
      <c r="R55" s="7">
        <f t="shared" ref="R55" si="383">ROUND(Q55*0.15,2)</f>
        <v>1134.32</v>
      </c>
      <c r="S55" s="7">
        <f t="shared" ref="S55" si="384">ROUND(Q55*0.85,2)</f>
        <v>6427.84</v>
      </c>
    </row>
    <row r="56" spans="1:19" ht="15" customHeight="1" x14ac:dyDescent="0.25">
      <c r="A56" s="23">
        <f t="shared" si="61"/>
        <v>44702</v>
      </c>
      <c r="B56" s="7">
        <v>346796.43</v>
      </c>
      <c r="C56" s="7">
        <v>-5075</v>
      </c>
      <c r="D56" s="7">
        <v>-273100</v>
      </c>
      <c r="E56" s="7">
        <f t="shared" ref="E56" si="385">SUM(B56:D56)</f>
        <v>68621.429999999993</v>
      </c>
      <c r="F56" s="16"/>
      <c r="G56" s="7">
        <v>512035.87</v>
      </c>
      <c r="H56" s="7">
        <v>-560</v>
      </c>
      <c r="I56" s="7">
        <v>-485498.3</v>
      </c>
      <c r="J56" s="7">
        <f t="shared" ref="J56" si="386">SUM(G56:I56)</f>
        <v>25977.570000000007</v>
      </c>
      <c r="K56" s="16"/>
      <c r="L56" s="7">
        <f t="shared" ref="L56" si="387">B56+G56</f>
        <v>858832.3</v>
      </c>
      <c r="M56" s="7">
        <f t="shared" ref="M56" si="388">C56+H56</f>
        <v>-5635</v>
      </c>
      <c r="N56" s="7">
        <f t="shared" ref="N56" si="389">D56+I56</f>
        <v>-758598.3</v>
      </c>
      <c r="O56" s="7">
        <f t="shared" ref="O56" si="390">E56+J56</f>
        <v>94599</v>
      </c>
      <c r="P56" s="7"/>
      <c r="Q56" s="7">
        <f t="shared" ref="Q56" si="391">ROUND(O56*0.1,2)</f>
        <v>9459.9</v>
      </c>
      <c r="R56" s="7">
        <f>ROUND(Q56*0.15,2)</f>
        <v>1418.99</v>
      </c>
      <c r="S56" s="7">
        <f>ROUND(Q56*0.85,2)-0.01</f>
        <v>8040.91</v>
      </c>
    </row>
    <row r="57" spans="1:19" ht="15" customHeight="1" x14ac:dyDescent="0.25">
      <c r="A57" s="23">
        <f t="shared" si="61"/>
        <v>44709</v>
      </c>
      <c r="B57" s="7">
        <v>351744.14</v>
      </c>
      <c r="C57" s="7">
        <v>-2189.9</v>
      </c>
      <c r="D57" s="7">
        <v>-274768.09999999998</v>
      </c>
      <c r="E57" s="7">
        <f t="shared" ref="E57" si="392">SUM(B57:D57)</f>
        <v>74786.140000000014</v>
      </c>
      <c r="F57" s="16"/>
      <c r="G57" s="7">
        <v>418748.74</v>
      </c>
      <c r="H57" s="7">
        <v>0</v>
      </c>
      <c r="I57" s="7">
        <v>-395020.27</v>
      </c>
      <c r="J57" s="7">
        <f t="shared" ref="J57" si="393">SUM(G57:I57)</f>
        <v>23728.469999999972</v>
      </c>
      <c r="K57" s="16"/>
      <c r="L57" s="7">
        <f t="shared" ref="L57" si="394">B57+G57</f>
        <v>770492.88</v>
      </c>
      <c r="M57" s="7">
        <f t="shared" ref="M57" si="395">C57+H57</f>
        <v>-2189.9</v>
      </c>
      <c r="N57" s="7">
        <f t="shared" ref="N57" si="396">D57+I57</f>
        <v>-669788.37</v>
      </c>
      <c r="O57" s="7">
        <f t="shared" ref="O57" si="397">E57+J57</f>
        <v>98514.609999999986</v>
      </c>
      <c r="P57" s="7"/>
      <c r="Q57" s="7">
        <f t="shared" ref="Q57" si="398">ROUND(O57*0.1,2)</f>
        <v>9851.4599999999991</v>
      </c>
      <c r="R57" s="7">
        <f>ROUND(Q57*0.15,2)</f>
        <v>1477.72</v>
      </c>
      <c r="S57" s="7">
        <f t="shared" ref="S57:S62" si="399">ROUND(Q57*0.85,2)</f>
        <v>8373.74</v>
      </c>
    </row>
    <row r="58" spans="1:19" ht="15" customHeight="1" x14ac:dyDescent="0.25">
      <c r="A58" s="23">
        <f t="shared" si="61"/>
        <v>44716</v>
      </c>
      <c r="B58" s="7">
        <v>376957.3</v>
      </c>
      <c r="C58" s="7">
        <v>-3135</v>
      </c>
      <c r="D58" s="7">
        <v>-316139.40000000002</v>
      </c>
      <c r="E58" s="7">
        <f t="shared" ref="E58" si="400">SUM(B58:D58)</f>
        <v>57682.899999999965</v>
      </c>
      <c r="F58" s="16"/>
      <c r="G58" s="7">
        <v>436457.19</v>
      </c>
      <c r="H58" s="7">
        <v>0</v>
      </c>
      <c r="I58" s="7">
        <v>-395393.08</v>
      </c>
      <c r="J58" s="7">
        <f t="shared" ref="J58" si="401">SUM(G58:I58)</f>
        <v>41064.109999999986</v>
      </c>
      <c r="K58" s="16"/>
      <c r="L58" s="7">
        <f t="shared" ref="L58" si="402">B58+G58</f>
        <v>813414.49</v>
      </c>
      <c r="M58" s="7">
        <f t="shared" ref="M58" si="403">C58+H58</f>
        <v>-3135</v>
      </c>
      <c r="N58" s="7">
        <f t="shared" ref="N58" si="404">D58+I58</f>
        <v>-711532.48</v>
      </c>
      <c r="O58" s="7">
        <f t="shared" ref="O58" si="405">E58+J58</f>
        <v>98747.009999999951</v>
      </c>
      <c r="P58" s="7"/>
      <c r="Q58" s="7">
        <f t="shared" ref="Q58" si="406">ROUND(O58*0.1,2)</f>
        <v>9874.7000000000007</v>
      </c>
      <c r="R58" s="7">
        <f>ROUND(Q58*0.15,2)-0.01</f>
        <v>1481.2</v>
      </c>
      <c r="S58" s="7">
        <f t="shared" si="399"/>
        <v>8393.5</v>
      </c>
    </row>
    <row r="59" spans="1:19" ht="15" customHeight="1" x14ac:dyDescent="0.25">
      <c r="A59" s="23">
        <f t="shared" si="61"/>
        <v>44723</v>
      </c>
      <c r="B59" s="7">
        <v>386320.02</v>
      </c>
      <c r="C59" s="7">
        <v>-7548.6</v>
      </c>
      <c r="D59" s="7">
        <v>-352585.35</v>
      </c>
      <c r="E59" s="7">
        <f t="shared" ref="E59" si="407">SUM(B59:D59)</f>
        <v>26186.070000000065</v>
      </c>
      <c r="F59" s="16"/>
      <c r="G59" s="7">
        <v>355492.46</v>
      </c>
      <c r="H59" s="7">
        <v>0</v>
      </c>
      <c r="I59" s="7">
        <v>-347920.09</v>
      </c>
      <c r="J59" s="7">
        <f t="shared" ref="J59" si="408">SUM(G59:I59)</f>
        <v>7572.3699999999953</v>
      </c>
      <c r="K59" s="16"/>
      <c r="L59" s="7">
        <f t="shared" ref="L59" si="409">B59+G59</f>
        <v>741812.48</v>
      </c>
      <c r="M59" s="7">
        <f t="shared" ref="M59" si="410">C59+H59</f>
        <v>-7548.6</v>
      </c>
      <c r="N59" s="7">
        <f t="shared" ref="N59" si="411">D59+I59</f>
        <v>-700505.44</v>
      </c>
      <c r="O59" s="7">
        <f t="shared" ref="O59" si="412">E59+J59</f>
        <v>33758.440000000061</v>
      </c>
      <c r="P59" s="7"/>
      <c r="Q59" s="7">
        <f t="shared" ref="Q59" si="413">ROUND(O59*0.1,2)</f>
        <v>3375.84</v>
      </c>
      <c r="R59" s="7">
        <f>ROUND(Q59*0.15,2)</f>
        <v>506.38</v>
      </c>
      <c r="S59" s="7">
        <f t="shared" si="399"/>
        <v>2869.46</v>
      </c>
    </row>
    <row r="60" spans="1:19" ht="15" customHeight="1" x14ac:dyDescent="0.25">
      <c r="A60" s="23">
        <f t="shared" si="61"/>
        <v>44730</v>
      </c>
      <c r="B60" s="7">
        <v>561063.9</v>
      </c>
      <c r="C60" s="7">
        <v>-32791.5</v>
      </c>
      <c r="D60" s="7">
        <v>-523456.7</v>
      </c>
      <c r="E60" s="7">
        <f t="shared" ref="E60" si="414">SUM(B60:D60)</f>
        <v>4815.7000000000116</v>
      </c>
      <c r="F60" s="16"/>
      <c r="G60" s="7">
        <v>507083.61</v>
      </c>
      <c r="H60" s="7">
        <v>-70</v>
      </c>
      <c r="I60" s="7">
        <v>-393673.17</v>
      </c>
      <c r="J60" s="7">
        <f t="shared" ref="J60" si="415">SUM(G60:I60)</f>
        <v>113340.44</v>
      </c>
      <c r="K60" s="16"/>
      <c r="L60" s="7">
        <f t="shared" ref="L60" si="416">B60+G60</f>
        <v>1068147.51</v>
      </c>
      <c r="M60" s="7">
        <f t="shared" ref="M60" si="417">C60+H60</f>
        <v>-32861.5</v>
      </c>
      <c r="N60" s="7">
        <f t="shared" ref="N60" si="418">D60+I60</f>
        <v>-917129.87</v>
      </c>
      <c r="O60" s="7">
        <f t="shared" ref="O60" si="419">E60+J60</f>
        <v>118156.14000000001</v>
      </c>
      <c r="P60" s="7"/>
      <c r="Q60" s="7">
        <f t="shared" ref="Q60" si="420">ROUND(O60*0.1,2)</f>
        <v>11815.61</v>
      </c>
      <c r="R60" s="7">
        <f>ROUND(Q60*0.15,2)</f>
        <v>1772.34</v>
      </c>
      <c r="S60" s="7">
        <f t="shared" si="399"/>
        <v>10043.27</v>
      </c>
    </row>
    <row r="61" spans="1:19" ht="15" customHeight="1" x14ac:dyDescent="0.25">
      <c r="A61" s="23">
        <f t="shared" si="61"/>
        <v>44737</v>
      </c>
      <c r="B61" s="7">
        <v>354770.91000000003</v>
      </c>
      <c r="C61" s="7">
        <v>-1258</v>
      </c>
      <c r="D61" s="7">
        <v>-274765.25</v>
      </c>
      <c r="E61" s="7">
        <f t="shared" ref="E61" si="421">SUM(B61:D61)</f>
        <v>78747.660000000033</v>
      </c>
      <c r="F61" s="16"/>
      <c r="G61" s="7">
        <v>384788.94000000006</v>
      </c>
      <c r="H61" s="7">
        <v>0</v>
      </c>
      <c r="I61" s="7">
        <v>-374113.03</v>
      </c>
      <c r="J61" s="7">
        <f t="shared" ref="J61" si="422">SUM(G61:I61)</f>
        <v>10675.910000000033</v>
      </c>
      <c r="K61" s="16"/>
      <c r="L61" s="7">
        <f t="shared" ref="L61" si="423">B61+G61</f>
        <v>739559.85000000009</v>
      </c>
      <c r="M61" s="7">
        <f t="shared" ref="M61" si="424">C61+H61</f>
        <v>-1258</v>
      </c>
      <c r="N61" s="7">
        <f t="shared" ref="N61" si="425">D61+I61</f>
        <v>-648878.28</v>
      </c>
      <c r="O61" s="7">
        <f t="shared" ref="O61" si="426">E61+J61</f>
        <v>89423.570000000065</v>
      </c>
      <c r="P61" s="7"/>
      <c r="Q61" s="7">
        <f t="shared" ref="Q61" si="427">ROUND(O61*0.1,2)</f>
        <v>8942.36</v>
      </c>
      <c r="R61" s="7">
        <f>ROUND(Q61*0.15,2)</f>
        <v>1341.35</v>
      </c>
      <c r="S61" s="7">
        <f t="shared" si="399"/>
        <v>7601.01</v>
      </c>
    </row>
    <row r="62" spans="1:19" ht="15" customHeight="1" x14ac:dyDescent="0.25">
      <c r="A62" s="24" t="s">
        <v>22</v>
      </c>
      <c r="B62" s="7">
        <v>188788.07</v>
      </c>
      <c r="C62" s="7">
        <v>-1920</v>
      </c>
      <c r="D62" s="7">
        <v>-327985.15000000002</v>
      </c>
      <c r="E62" s="7">
        <f t="shared" ref="E62" si="428">SUM(B62:D62)</f>
        <v>-141117.08000000002</v>
      </c>
      <c r="F62" s="16"/>
      <c r="G62" s="7">
        <v>280604.81</v>
      </c>
      <c r="H62" s="7">
        <v>0</v>
      </c>
      <c r="I62" s="7">
        <v>-242327.97</v>
      </c>
      <c r="J62" s="7">
        <f t="shared" ref="J62" si="429">SUM(G62:I62)</f>
        <v>38276.839999999997</v>
      </c>
      <c r="K62" s="16"/>
      <c r="L62" s="7">
        <f t="shared" ref="L62" si="430">B62+G62</f>
        <v>469392.88</v>
      </c>
      <c r="M62" s="7">
        <f t="shared" ref="M62" si="431">C62+H62</f>
        <v>-1920</v>
      </c>
      <c r="N62" s="7">
        <f t="shared" ref="N62" si="432">D62+I62</f>
        <v>-570313.12</v>
      </c>
      <c r="O62" s="7">
        <f t="shared" ref="O62" si="433">E62+J62</f>
        <v>-102840.24000000002</v>
      </c>
      <c r="P62" s="7"/>
      <c r="Q62" s="7">
        <f>ROUND(O62*0.1,2)-0.02</f>
        <v>-10284.040000000001</v>
      </c>
      <c r="R62" s="7">
        <f>ROUND(Q62*0.15,2)</f>
        <v>-1542.61</v>
      </c>
      <c r="S62" s="7">
        <f t="shared" si="399"/>
        <v>-8741.43</v>
      </c>
    </row>
    <row r="63" spans="1:19" ht="15" customHeight="1" x14ac:dyDescent="0.25">
      <c r="A63" s="23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7"/>
    </row>
    <row r="64" spans="1:19" ht="15" customHeight="1" thickBot="1" x14ac:dyDescent="0.3">
      <c r="B64" s="8">
        <f>SUM(B10:B63)</f>
        <v>27442526.550000001</v>
      </c>
      <c r="C64" s="8">
        <f>SUM(C10:C63)</f>
        <v>-522342.10000000003</v>
      </c>
      <c r="D64" s="8">
        <f>SUM(D10:D63)</f>
        <v>-24944910.699999996</v>
      </c>
      <c r="E64" s="8">
        <f>SUM(E10:E63)</f>
        <v>1975273.7499999995</v>
      </c>
      <c r="F64" s="16"/>
      <c r="G64" s="8">
        <f>SUM(G10:G63)</f>
        <v>31122562.299999997</v>
      </c>
      <c r="H64" s="8">
        <f>SUM(H10:H63)</f>
        <v>-15637.23</v>
      </c>
      <c r="I64" s="8">
        <f>SUM(I10:I63)</f>
        <v>-29460128.23</v>
      </c>
      <c r="J64" s="8">
        <f>SUM(J10:J63)</f>
        <v>1646796.84</v>
      </c>
      <c r="K64" s="16"/>
      <c r="L64" s="8">
        <f>SUM(L10:L63)</f>
        <v>58565088.849999994</v>
      </c>
      <c r="M64" s="8">
        <f>SUM(M10:M63)</f>
        <v>-537979.33000000007</v>
      </c>
      <c r="N64" s="8">
        <f>SUM(N10:N63)</f>
        <v>-54405038.929999985</v>
      </c>
      <c r="O64" s="8">
        <f>SUM(O10:O63)</f>
        <v>3622070.59</v>
      </c>
      <c r="P64" s="16"/>
      <c r="Q64" s="8">
        <f>SUM(Q10:Q63)</f>
        <v>362207.04</v>
      </c>
      <c r="R64" s="8">
        <f>SUM(R10:R63)</f>
        <v>54331.089999999975</v>
      </c>
      <c r="S64" s="8">
        <f>SUM(S10:S63)</f>
        <v>307875.95000000007</v>
      </c>
    </row>
    <row r="65" spans="1:1" ht="15" customHeight="1" thickTop="1" x14ac:dyDescent="0.25"/>
    <row r="66" spans="1:1" ht="15" customHeight="1" x14ac:dyDescent="0.25">
      <c r="A66" s="14" t="s">
        <v>21</v>
      </c>
    </row>
    <row r="67" spans="1:1" ht="15" customHeight="1" x14ac:dyDescent="0.25">
      <c r="A67" s="14" t="s">
        <v>11</v>
      </c>
    </row>
    <row r="68" spans="1:1" ht="15" customHeight="1" x14ac:dyDescent="0.25">
      <c r="A68" s="14" t="s">
        <v>23</v>
      </c>
    </row>
  </sheetData>
  <mergeCells count="5">
    <mergeCell ref="A1:S1"/>
    <mergeCell ref="A8:S8"/>
    <mergeCell ref="B3:E3"/>
    <mergeCell ref="G3:J3"/>
    <mergeCell ref="L3:O3"/>
  </mergeCells>
  <pageMargins left="0.25" right="0.5" top="0.25" bottom="0.25" header="0" footer="0"/>
  <pageSetup paperSize="5" scale="56" orientation="landscape" r:id="rId1"/>
  <ignoredErrors>
    <ignoredError sqref="E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4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3.710937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5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5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12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21"/>
      <c r="B3" s="25" t="s">
        <v>14</v>
      </c>
      <c r="C3" s="25"/>
      <c r="D3" s="25"/>
      <c r="E3" s="25"/>
      <c r="F3" s="17"/>
      <c r="G3" s="25" t="s">
        <v>16</v>
      </c>
      <c r="H3" s="25"/>
      <c r="I3" s="25"/>
      <c r="J3" s="25"/>
      <c r="K3" s="17"/>
      <c r="L3" s="25" t="s">
        <v>15</v>
      </c>
      <c r="M3" s="25"/>
      <c r="N3" s="25"/>
      <c r="O3" s="25"/>
      <c r="P3" s="21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8"/>
      <c r="G4" s="5" t="s">
        <v>0</v>
      </c>
      <c r="H4" s="4" t="s">
        <v>2</v>
      </c>
      <c r="I4" s="5" t="s">
        <v>1</v>
      </c>
      <c r="J4" s="5" t="s">
        <v>7</v>
      </c>
      <c r="K4" s="18"/>
      <c r="L4" s="5" t="s">
        <v>0</v>
      </c>
      <c r="M4" s="4" t="s">
        <v>2</v>
      </c>
      <c r="N4" s="5" t="s">
        <v>1</v>
      </c>
      <c r="O4" s="5" t="s">
        <v>7</v>
      </c>
      <c r="P4" s="18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3" t="s">
        <v>18</v>
      </c>
      <c r="B6" s="7">
        <v>5507505.3000000017</v>
      </c>
      <c r="C6" s="7">
        <v>-48565</v>
      </c>
      <c r="D6" s="7">
        <v>-4818809.8900000034</v>
      </c>
      <c r="E6" s="7">
        <v>640130.41000000015</v>
      </c>
      <c r="F6" s="16"/>
      <c r="G6" s="22">
        <v>658683.12</v>
      </c>
      <c r="H6" s="22">
        <v>-132.94</v>
      </c>
      <c r="I6" s="22">
        <v>-542165.32000000007</v>
      </c>
      <c r="J6" s="22">
        <v>116384.86000000003</v>
      </c>
      <c r="K6" s="16"/>
      <c r="L6" s="7">
        <v>6166188.4200000009</v>
      </c>
      <c r="M6" s="7">
        <v>-48697.94</v>
      </c>
      <c r="N6" s="7">
        <v>-5360975.209999999</v>
      </c>
      <c r="O6" s="7">
        <v>756515.2699999999</v>
      </c>
      <c r="P6" s="16"/>
      <c r="Q6" s="7">
        <v>75651.50999999998</v>
      </c>
      <c r="R6" s="7">
        <v>11347.729999999998</v>
      </c>
      <c r="S6" s="7">
        <v>64303.779999999992</v>
      </c>
    </row>
    <row r="8" spans="1:19" ht="15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23"/>
      <c r="B9" s="7"/>
      <c r="C9" s="7"/>
      <c r="D9" s="7"/>
      <c r="E9" s="7"/>
      <c r="F9" s="16"/>
      <c r="G9" s="7"/>
      <c r="H9" s="7"/>
      <c r="I9" s="7"/>
      <c r="J9" s="7"/>
      <c r="K9" s="16"/>
      <c r="L9" s="7"/>
      <c r="M9" s="7"/>
      <c r="N9" s="7"/>
      <c r="O9" s="7"/>
      <c r="P9" s="7"/>
      <c r="Q9" s="7"/>
      <c r="R9" s="7"/>
      <c r="S9" s="7"/>
    </row>
    <row r="10" spans="1:19" ht="15" customHeight="1" x14ac:dyDescent="0.25">
      <c r="A10" s="23" t="s">
        <v>20</v>
      </c>
      <c r="B10" s="7">
        <v>45211.4</v>
      </c>
      <c r="C10" s="7">
        <v>-100</v>
      </c>
      <c r="D10" s="7">
        <v>-38796.949999999997</v>
      </c>
      <c r="E10" s="7">
        <f t="shared" ref="E10" si="0">SUM(B10:D10)</f>
        <v>6314.4500000000044</v>
      </c>
      <c r="F10" s="16"/>
      <c r="G10" s="7">
        <v>16408.93</v>
      </c>
      <c r="H10" s="7">
        <v>0</v>
      </c>
      <c r="I10" s="7">
        <v>-22428.67</v>
      </c>
      <c r="J10" s="7">
        <f t="shared" ref="J10" si="1">SUM(G10:I10)</f>
        <v>-6019.739999999998</v>
      </c>
      <c r="K10" s="16"/>
      <c r="L10" s="7">
        <f t="shared" ref="L10:O10" si="2">B10+G10</f>
        <v>61620.33</v>
      </c>
      <c r="M10" s="7">
        <f t="shared" si="2"/>
        <v>-100</v>
      </c>
      <c r="N10" s="7">
        <f t="shared" si="2"/>
        <v>-61225.619999999995</v>
      </c>
      <c r="O10" s="7">
        <f t="shared" si="2"/>
        <v>294.7100000000064</v>
      </c>
      <c r="P10" s="7"/>
      <c r="Q10" s="7">
        <f>ROUND(O10*0.1,2)+0.01</f>
        <v>29.48</v>
      </c>
      <c r="R10" s="7">
        <f t="shared" ref="R10" si="3">ROUND(Q10*0.15,2)</f>
        <v>4.42</v>
      </c>
      <c r="S10" s="7">
        <f t="shared" ref="S10" si="4">ROUND(Q10*0.85,2)</f>
        <v>25.06</v>
      </c>
    </row>
    <row r="11" spans="1:19" ht="15" customHeight="1" x14ac:dyDescent="0.25">
      <c r="A11" s="23">
        <v>44387</v>
      </c>
      <c r="B11" s="7">
        <v>103141.04999999999</v>
      </c>
      <c r="C11" s="7">
        <v>-1090</v>
      </c>
      <c r="D11" s="7">
        <v>-88280.309999999983</v>
      </c>
      <c r="E11" s="7">
        <f t="shared" ref="E11" si="5">SUM(B11:D11)</f>
        <v>13770.740000000005</v>
      </c>
      <c r="F11" s="16"/>
      <c r="G11" s="7">
        <v>81047.22</v>
      </c>
      <c r="H11" s="7">
        <v>0</v>
      </c>
      <c r="I11" s="7">
        <v>-69040.78</v>
      </c>
      <c r="J11" s="7">
        <f t="shared" ref="J11" si="6">SUM(G11:I11)</f>
        <v>12006.440000000002</v>
      </c>
      <c r="K11" s="16"/>
      <c r="L11" s="7">
        <f t="shared" ref="L11" si="7">B11+G11</f>
        <v>184188.27</v>
      </c>
      <c r="M11" s="7">
        <f t="shared" ref="M11" si="8">C11+H11</f>
        <v>-1090</v>
      </c>
      <c r="N11" s="7">
        <f t="shared" ref="N11" si="9">D11+I11</f>
        <v>-157321.08999999997</v>
      </c>
      <c r="O11" s="7">
        <f t="shared" ref="O11" si="10">E11+J11</f>
        <v>25777.180000000008</v>
      </c>
      <c r="P11" s="7"/>
      <c r="Q11" s="7">
        <f t="shared" ref="Q11:Q16" si="11">ROUND(O11*0.1,2)</f>
        <v>2577.7199999999998</v>
      </c>
      <c r="R11" s="7">
        <f t="shared" ref="R11" si="12">ROUND(Q11*0.15,2)</f>
        <v>386.66</v>
      </c>
      <c r="S11" s="7">
        <f t="shared" ref="S11" si="13">ROUND(Q11*0.85,2)</f>
        <v>2191.06</v>
      </c>
    </row>
    <row r="12" spans="1:19" ht="15" customHeight="1" x14ac:dyDescent="0.25">
      <c r="A12" s="23">
        <f t="shared" ref="A12:A17" si="14">A11+7</f>
        <v>44394</v>
      </c>
      <c r="B12" s="7">
        <v>85108</v>
      </c>
      <c r="C12" s="7">
        <v>-209</v>
      </c>
      <c r="D12" s="7">
        <v>-68648.19</v>
      </c>
      <c r="E12" s="7">
        <f t="shared" ref="E12" si="15">SUM(B12:D12)</f>
        <v>16250.809999999998</v>
      </c>
      <c r="F12" s="16"/>
      <c r="G12" s="7">
        <v>20931.150000000001</v>
      </c>
      <c r="H12" s="7">
        <v>0</v>
      </c>
      <c r="I12" s="7">
        <v>-20908.669999999998</v>
      </c>
      <c r="J12" s="7">
        <f t="shared" ref="J12" si="16">SUM(G12:I12)</f>
        <v>22.480000000003201</v>
      </c>
      <c r="K12" s="16"/>
      <c r="L12" s="7">
        <f t="shared" ref="L12" si="17">B12+G12</f>
        <v>106039.15</v>
      </c>
      <c r="M12" s="7">
        <f t="shared" ref="M12" si="18">C12+H12</f>
        <v>-209</v>
      </c>
      <c r="N12" s="7">
        <f t="shared" ref="N12" si="19">D12+I12</f>
        <v>-89556.86</v>
      </c>
      <c r="O12" s="7">
        <f t="shared" ref="O12" si="20">E12+J12</f>
        <v>16273.29</v>
      </c>
      <c r="P12" s="7"/>
      <c r="Q12" s="7">
        <f t="shared" si="11"/>
        <v>1627.33</v>
      </c>
      <c r="R12" s="7">
        <f t="shared" ref="R12" si="21">ROUND(Q12*0.15,2)</f>
        <v>244.1</v>
      </c>
      <c r="S12" s="7">
        <f t="shared" ref="S12" si="22">ROUND(Q12*0.85,2)</f>
        <v>1383.23</v>
      </c>
    </row>
    <row r="13" spans="1:19" ht="15" customHeight="1" x14ac:dyDescent="0.25">
      <c r="A13" s="23">
        <f t="shared" si="14"/>
        <v>44401</v>
      </c>
      <c r="B13" s="7">
        <v>87116.05</v>
      </c>
      <c r="C13" s="7">
        <v>-80</v>
      </c>
      <c r="D13" s="7">
        <v>-80296.710000000006</v>
      </c>
      <c r="E13" s="7">
        <f t="shared" ref="E13" si="23">SUM(B13:D13)</f>
        <v>6739.3399999999965</v>
      </c>
      <c r="F13" s="16"/>
      <c r="G13" s="7">
        <v>19147.95</v>
      </c>
      <c r="H13" s="7">
        <v>0</v>
      </c>
      <c r="I13" s="7">
        <v>-15339.79</v>
      </c>
      <c r="J13" s="7">
        <f t="shared" ref="J13" si="24">SUM(G13:I13)</f>
        <v>3808.16</v>
      </c>
      <c r="K13" s="16"/>
      <c r="L13" s="7">
        <f t="shared" ref="L13" si="25">B13+G13</f>
        <v>106264</v>
      </c>
      <c r="M13" s="7">
        <f t="shared" ref="M13" si="26">C13+H13</f>
        <v>-80</v>
      </c>
      <c r="N13" s="7">
        <f t="shared" ref="N13" si="27">D13+I13</f>
        <v>-95636.5</v>
      </c>
      <c r="O13" s="7">
        <f t="shared" ref="O13" si="28">E13+J13</f>
        <v>10547.499999999996</v>
      </c>
      <c r="P13" s="7"/>
      <c r="Q13" s="7">
        <f t="shared" si="11"/>
        <v>1054.75</v>
      </c>
      <c r="R13" s="7">
        <f t="shared" ref="R13" si="29">ROUND(Q13*0.15,2)</f>
        <v>158.21</v>
      </c>
      <c r="S13" s="7">
        <f t="shared" ref="S13" si="30">ROUND(Q13*0.85,2)</f>
        <v>896.54</v>
      </c>
    </row>
    <row r="14" spans="1:19" ht="15" customHeight="1" x14ac:dyDescent="0.25">
      <c r="A14" s="23">
        <f t="shared" si="14"/>
        <v>44408</v>
      </c>
      <c r="B14" s="7">
        <v>56494.400000000001</v>
      </c>
      <c r="C14" s="7">
        <v>-187</v>
      </c>
      <c r="D14" s="7">
        <v>-43949.22</v>
      </c>
      <c r="E14" s="7">
        <f t="shared" ref="E14" si="31">SUM(B14:D14)</f>
        <v>12358.18</v>
      </c>
      <c r="F14" s="16"/>
      <c r="G14" s="7">
        <v>12479.57</v>
      </c>
      <c r="H14" s="7">
        <v>0</v>
      </c>
      <c r="I14" s="7">
        <v>-12107.98</v>
      </c>
      <c r="J14" s="7">
        <f t="shared" ref="J14" si="32">SUM(G14:I14)</f>
        <v>371.59000000000015</v>
      </c>
      <c r="K14" s="16"/>
      <c r="L14" s="7">
        <f t="shared" ref="L14" si="33">B14+G14</f>
        <v>68973.97</v>
      </c>
      <c r="M14" s="7">
        <f t="shared" ref="M14" si="34">C14+H14</f>
        <v>-187</v>
      </c>
      <c r="N14" s="7">
        <f t="shared" ref="N14" si="35">D14+I14</f>
        <v>-56057.2</v>
      </c>
      <c r="O14" s="7">
        <f t="shared" ref="O14" si="36">E14+J14</f>
        <v>12729.77</v>
      </c>
      <c r="P14" s="7"/>
      <c r="Q14" s="7">
        <f t="shared" si="11"/>
        <v>1272.98</v>
      </c>
      <c r="R14" s="7">
        <f t="shared" ref="R14" si="37">ROUND(Q14*0.15,2)</f>
        <v>190.95</v>
      </c>
      <c r="S14" s="7">
        <f t="shared" ref="S14" si="38">ROUND(Q14*0.85,2)</f>
        <v>1082.03</v>
      </c>
    </row>
    <row r="15" spans="1:19" ht="15" customHeight="1" x14ac:dyDescent="0.25">
      <c r="A15" s="23">
        <f t="shared" si="14"/>
        <v>44415</v>
      </c>
      <c r="B15" s="7">
        <v>73844.3</v>
      </c>
      <c r="C15" s="7">
        <v>-1149</v>
      </c>
      <c r="D15" s="7">
        <v>-55357.33</v>
      </c>
      <c r="E15" s="7">
        <f t="shared" ref="E15" si="39">SUM(B15:D15)</f>
        <v>17337.97</v>
      </c>
      <c r="F15" s="16"/>
      <c r="G15" s="7">
        <v>11761.15</v>
      </c>
      <c r="H15" s="7">
        <v>0</v>
      </c>
      <c r="I15" s="7">
        <v>-8674.5499999999993</v>
      </c>
      <c r="J15" s="7">
        <f t="shared" ref="J15" si="40">SUM(G15:I15)</f>
        <v>3086.6000000000004</v>
      </c>
      <c r="K15" s="16"/>
      <c r="L15" s="7">
        <f t="shared" ref="L15" si="41">B15+G15</f>
        <v>85605.45</v>
      </c>
      <c r="M15" s="7">
        <f t="shared" ref="M15" si="42">C15+H15</f>
        <v>-1149</v>
      </c>
      <c r="N15" s="7">
        <f t="shared" ref="N15" si="43">D15+I15</f>
        <v>-64031.880000000005</v>
      </c>
      <c r="O15" s="7">
        <f t="shared" ref="O15" si="44">E15+J15</f>
        <v>20424.57</v>
      </c>
      <c r="P15" s="7"/>
      <c r="Q15" s="7">
        <f t="shared" si="11"/>
        <v>2042.46</v>
      </c>
      <c r="R15" s="7">
        <f t="shared" ref="R15" si="45">ROUND(Q15*0.15,2)</f>
        <v>306.37</v>
      </c>
      <c r="S15" s="7">
        <f t="shared" ref="S15" si="46">ROUND(Q15*0.85,2)</f>
        <v>1736.09</v>
      </c>
    </row>
    <row r="16" spans="1:19" ht="15" customHeight="1" x14ac:dyDescent="0.25">
      <c r="A16" s="23">
        <f t="shared" si="14"/>
        <v>44422</v>
      </c>
      <c r="B16" s="7">
        <v>75617.149999999994</v>
      </c>
      <c r="C16" s="7">
        <v>-291</v>
      </c>
      <c r="D16" s="7">
        <v>-74357.179999999993</v>
      </c>
      <c r="E16" s="7">
        <f t="shared" ref="E16" si="47">SUM(B16:D16)</f>
        <v>968.97000000000116</v>
      </c>
      <c r="F16" s="16"/>
      <c r="G16" s="7">
        <v>7679.41</v>
      </c>
      <c r="H16" s="7">
        <v>0</v>
      </c>
      <c r="I16" s="7">
        <v>-7167.32</v>
      </c>
      <c r="J16" s="7">
        <f t="shared" ref="J16" si="48">SUM(G16:I16)</f>
        <v>512.09000000000015</v>
      </c>
      <c r="K16" s="16"/>
      <c r="L16" s="7">
        <f t="shared" ref="L16" si="49">B16+G16</f>
        <v>83296.56</v>
      </c>
      <c r="M16" s="7">
        <f t="shared" ref="M16" si="50">C16+H16</f>
        <v>-291</v>
      </c>
      <c r="N16" s="7">
        <f t="shared" ref="N16" si="51">D16+I16</f>
        <v>-81524.5</v>
      </c>
      <c r="O16" s="7">
        <f t="shared" ref="O16" si="52">E16+J16</f>
        <v>1481.0600000000013</v>
      </c>
      <c r="P16" s="7"/>
      <c r="Q16" s="7">
        <f t="shared" si="11"/>
        <v>148.11000000000001</v>
      </c>
      <c r="R16" s="7">
        <f t="shared" ref="R16" si="53">ROUND(Q16*0.15,2)</f>
        <v>22.22</v>
      </c>
      <c r="S16" s="7">
        <f t="shared" ref="S16" si="54">ROUND(Q16*0.85,2)</f>
        <v>125.89</v>
      </c>
    </row>
    <row r="17" spans="1:19" ht="15" customHeight="1" x14ac:dyDescent="0.25">
      <c r="A17" s="23">
        <f t="shared" si="14"/>
        <v>44429</v>
      </c>
      <c r="B17" s="7">
        <v>77337.25</v>
      </c>
      <c r="C17" s="7">
        <v>-246</v>
      </c>
      <c r="D17" s="7">
        <v>-69650.990000000005</v>
      </c>
      <c r="E17" s="7">
        <f t="shared" ref="E17" si="55">SUM(B17:D17)</f>
        <v>7440.2599999999948</v>
      </c>
      <c r="F17" s="16"/>
      <c r="G17" s="7">
        <v>9897.01</v>
      </c>
      <c r="H17" s="7">
        <v>0</v>
      </c>
      <c r="I17" s="7">
        <v>-7593.41</v>
      </c>
      <c r="J17" s="7">
        <f t="shared" ref="J17" si="56">SUM(G17:I17)</f>
        <v>2303.6000000000004</v>
      </c>
      <c r="K17" s="16"/>
      <c r="L17" s="7">
        <f t="shared" ref="L17" si="57">B17+G17</f>
        <v>87234.26</v>
      </c>
      <c r="M17" s="7">
        <f t="shared" ref="M17" si="58">C17+H17</f>
        <v>-246</v>
      </c>
      <c r="N17" s="7">
        <f t="shared" ref="N17" si="59">D17+I17</f>
        <v>-77244.400000000009</v>
      </c>
      <c r="O17" s="7">
        <f t="shared" ref="O17" si="60">E17+J17</f>
        <v>9743.8599999999951</v>
      </c>
      <c r="P17" s="7"/>
      <c r="Q17" s="7">
        <f t="shared" ref="Q17" si="61">ROUND(O17*0.1,2)</f>
        <v>974.39</v>
      </c>
      <c r="R17" s="7">
        <f t="shared" ref="R17" si="62">ROUND(Q17*0.15,2)</f>
        <v>146.16</v>
      </c>
      <c r="S17" s="7">
        <f t="shared" ref="S17" si="63">ROUND(Q17*0.85,2)</f>
        <v>828.23</v>
      </c>
    </row>
    <row r="18" spans="1:19" ht="15" customHeight="1" x14ac:dyDescent="0.25">
      <c r="A18" s="23">
        <f t="shared" ref="A18:A61" si="64">A17+7</f>
        <v>44436</v>
      </c>
      <c r="B18" s="7">
        <v>65488.5</v>
      </c>
      <c r="C18" s="7">
        <v>-690</v>
      </c>
      <c r="D18" s="7">
        <v>-47434.43</v>
      </c>
      <c r="E18" s="7">
        <f t="shared" ref="E18" si="65">SUM(B18:D18)</f>
        <v>17364.07</v>
      </c>
      <c r="F18" s="16"/>
      <c r="G18" s="7">
        <v>12557.85</v>
      </c>
      <c r="H18" s="7">
        <v>0</v>
      </c>
      <c r="I18" s="7">
        <v>-12827.57</v>
      </c>
      <c r="J18" s="7">
        <f t="shared" ref="J18" si="66">SUM(G18:I18)</f>
        <v>-269.71999999999935</v>
      </c>
      <c r="K18" s="16"/>
      <c r="L18" s="7">
        <f t="shared" ref="L18" si="67">B18+G18</f>
        <v>78046.350000000006</v>
      </c>
      <c r="M18" s="7">
        <f t="shared" ref="M18" si="68">C18+H18</f>
        <v>-690</v>
      </c>
      <c r="N18" s="7">
        <f t="shared" ref="N18" si="69">D18+I18</f>
        <v>-60262</v>
      </c>
      <c r="O18" s="7">
        <f t="shared" ref="O18" si="70">E18+J18</f>
        <v>17094.349999999999</v>
      </c>
      <c r="P18" s="7"/>
      <c r="Q18" s="7">
        <f t="shared" ref="Q18" si="71">ROUND(O18*0.1,2)</f>
        <v>1709.44</v>
      </c>
      <c r="R18" s="7">
        <f t="shared" ref="R18" si="72">ROUND(Q18*0.15,2)</f>
        <v>256.42</v>
      </c>
      <c r="S18" s="7">
        <f t="shared" ref="S18" si="73">ROUND(Q18*0.85,2)</f>
        <v>1453.02</v>
      </c>
    </row>
    <row r="19" spans="1:19" ht="15" customHeight="1" x14ac:dyDescent="0.25">
      <c r="A19" s="23">
        <f t="shared" si="64"/>
        <v>44443</v>
      </c>
      <c r="B19" s="7">
        <v>142769.5</v>
      </c>
      <c r="C19" s="7">
        <v>-180</v>
      </c>
      <c r="D19" s="7">
        <v>-85216.12</v>
      </c>
      <c r="E19" s="7">
        <f t="shared" ref="E19" si="74">SUM(B19:D19)</f>
        <v>57373.380000000005</v>
      </c>
      <c r="F19" s="16"/>
      <c r="G19" s="7">
        <v>15916.15</v>
      </c>
      <c r="H19" s="7">
        <v>0</v>
      </c>
      <c r="I19" s="7">
        <v>-12228.92</v>
      </c>
      <c r="J19" s="7">
        <f t="shared" ref="J19" si="75">SUM(G19:I19)</f>
        <v>3687.2299999999996</v>
      </c>
      <c r="K19" s="16"/>
      <c r="L19" s="7">
        <f t="shared" ref="L19" si="76">B19+G19</f>
        <v>158685.65</v>
      </c>
      <c r="M19" s="7">
        <f t="shared" ref="M19" si="77">C19+H19</f>
        <v>-180</v>
      </c>
      <c r="N19" s="7">
        <f t="shared" ref="N19" si="78">D19+I19</f>
        <v>-97445.04</v>
      </c>
      <c r="O19" s="7">
        <f t="shared" ref="O19" si="79">E19+J19</f>
        <v>61060.61</v>
      </c>
      <c r="P19" s="7"/>
      <c r="Q19" s="7">
        <f t="shared" ref="Q19" si="80">ROUND(O19*0.1,2)</f>
        <v>6106.06</v>
      </c>
      <c r="R19" s="7">
        <f t="shared" ref="R19" si="81">ROUND(Q19*0.15,2)</f>
        <v>915.91</v>
      </c>
      <c r="S19" s="7">
        <f t="shared" ref="S19" si="82">ROUND(Q19*0.85,2)</f>
        <v>5190.1499999999996</v>
      </c>
    </row>
    <row r="20" spans="1:19" ht="15" customHeight="1" x14ac:dyDescent="0.25">
      <c r="A20" s="23">
        <f t="shared" si="64"/>
        <v>44450</v>
      </c>
      <c r="B20" s="7">
        <v>168739.85</v>
      </c>
      <c r="C20" s="7">
        <v>-280</v>
      </c>
      <c r="D20" s="7">
        <v>-115155.3</v>
      </c>
      <c r="E20" s="7">
        <f t="shared" ref="E20" si="83">SUM(B20:D20)</f>
        <v>53304.55</v>
      </c>
      <c r="F20" s="16"/>
      <c r="G20" s="7">
        <v>25338.58</v>
      </c>
      <c r="H20" s="7">
        <v>-50</v>
      </c>
      <c r="I20" s="7">
        <v>-19530.55</v>
      </c>
      <c r="J20" s="7">
        <f t="shared" ref="J20" si="84">SUM(G20:I20)</f>
        <v>5758.0300000000025</v>
      </c>
      <c r="K20" s="16"/>
      <c r="L20" s="7">
        <f t="shared" ref="L20" si="85">B20+G20</f>
        <v>194078.43</v>
      </c>
      <c r="M20" s="7">
        <f t="shared" ref="M20" si="86">C20+H20</f>
        <v>-330</v>
      </c>
      <c r="N20" s="7">
        <f t="shared" ref="N20" si="87">D20+I20</f>
        <v>-134685.85</v>
      </c>
      <c r="O20" s="7">
        <f t="shared" ref="O20" si="88">E20+J20</f>
        <v>59062.58</v>
      </c>
      <c r="P20" s="7"/>
      <c r="Q20" s="7">
        <f t="shared" ref="Q20" si="89">ROUND(O20*0.1,2)</f>
        <v>5906.26</v>
      </c>
      <c r="R20" s="7">
        <f t="shared" ref="R20" si="90">ROUND(Q20*0.15,2)</f>
        <v>885.94</v>
      </c>
      <c r="S20" s="7">
        <f t="shared" ref="S20" si="91">ROUND(Q20*0.85,2)</f>
        <v>5020.32</v>
      </c>
    </row>
    <row r="21" spans="1:19" ht="15" customHeight="1" x14ac:dyDescent="0.25">
      <c r="A21" s="23">
        <f t="shared" si="64"/>
        <v>44457</v>
      </c>
      <c r="B21" s="7">
        <v>185430.5</v>
      </c>
      <c r="C21" s="7">
        <v>-449</v>
      </c>
      <c r="D21" s="7">
        <v>-148717.31</v>
      </c>
      <c r="E21" s="7">
        <f t="shared" ref="E21" si="92">SUM(B21:D21)</f>
        <v>36264.19</v>
      </c>
      <c r="F21" s="16"/>
      <c r="G21" s="7">
        <v>34824.49</v>
      </c>
      <c r="H21" s="7">
        <v>-200</v>
      </c>
      <c r="I21" s="7">
        <v>-31586.85</v>
      </c>
      <c r="J21" s="7">
        <f t="shared" ref="J21" si="93">SUM(G21:I21)</f>
        <v>3037.6399999999994</v>
      </c>
      <c r="K21" s="16"/>
      <c r="L21" s="7">
        <f t="shared" ref="L21" si="94">B21+G21</f>
        <v>220254.99</v>
      </c>
      <c r="M21" s="7">
        <f t="shared" ref="M21" si="95">C21+H21</f>
        <v>-649</v>
      </c>
      <c r="N21" s="7">
        <f t="shared" ref="N21" si="96">D21+I21</f>
        <v>-180304.16</v>
      </c>
      <c r="O21" s="7">
        <f t="shared" ref="O21" si="97">E21+J21</f>
        <v>39301.83</v>
      </c>
      <c r="P21" s="7"/>
      <c r="Q21" s="7">
        <f t="shared" ref="Q21" si="98">ROUND(O21*0.1,2)</f>
        <v>3930.18</v>
      </c>
      <c r="R21" s="7">
        <f t="shared" ref="R21" si="99">ROUND(Q21*0.15,2)</f>
        <v>589.53</v>
      </c>
      <c r="S21" s="7">
        <f t="shared" ref="S21" si="100">ROUND(Q21*0.85,2)</f>
        <v>3340.65</v>
      </c>
    </row>
    <row r="22" spans="1:19" ht="15" customHeight="1" x14ac:dyDescent="0.25">
      <c r="A22" s="23">
        <f t="shared" si="64"/>
        <v>44464</v>
      </c>
      <c r="B22" s="7">
        <v>174325.3</v>
      </c>
      <c r="C22" s="7">
        <v>-411</v>
      </c>
      <c r="D22" s="7">
        <v>-164615.51</v>
      </c>
      <c r="E22" s="7">
        <f t="shared" ref="E22" si="101">SUM(B22:D22)</f>
        <v>9298.789999999979</v>
      </c>
      <c r="F22" s="16"/>
      <c r="G22" s="7">
        <v>28761.05</v>
      </c>
      <c r="H22" s="7">
        <v>0</v>
      </c>
      <c r="I22" s="7">
        <v>-21252.37</v>
      </c>
      <c r="J22" s="7">
        <f t="shared" ref="J22" si="102">SUM(G22:I22)</f>
        <v>7508.68</v>
      </c>
      <c r="K22" s="16"/>
      <c r="L22" s="7">
        <f t="shared" ref="L22" si="103">B22+G22</f>
        <v>203086.34999999998</v>
      </c>
      <c r="M22" s="7">
        <f t="shared" ref="M22" si="104">C22+H22</f>
        <v>-411</v>
      </c>
      <c r="N22" s="7">
        <f t="shared" ref="N22" si="105">D22+I22</f>
        <v>-185867.88</v>
      </c>
      <c r="O22" s="7">
        <f t="shared" ref="O22" si="106">E22+J22</f>
        <v>16807.469999999979</v>
      </c>
      <c r="P22" s="7"/>
      <c r="Q22" s="7">
        <f t="shared" ref="Q22" si="107">ROUND(O22*0.1,2)</f>
        <v>1680.75</v>
      </c>
      <c r="R22" s="7">
        <f t="shared" ref="R22" si="108">ROUND(Q22*0.15,2)</f>
        <v>252.11</v>
      </c>
      <c r="S22" s="7">
        <f t="shared" ref="S22" si="109">ROUND(Q22*0.85,2)</f>
        <v>1428.64</v>
      </c>
    </row>
    <row r="23" spans="1:19" ht="15" customHeight="1" x14ac:dyDescent="0.25">
      <c r="A23" s="23">
        <f t="shared" si="64"/>
        <v>44471</v>
      </c>
      <c r="B23" s="7">
        <v>224461.8</v>
      </c>
      <c r="C23" s="7">
        <v>-942</v>
      </c>
      <c r="D23" s="7">
        <v>-197798.31</v>
      </c>
      <c r="E23" s="7">
        <f t="shared" ref="E23" si="110">SUM(B23:D23)</f>
        <v>25721.489999999991</v>
      </c>
      <c r="F23" s="16"/>
      <c r="G23" s="7">
        <v>23655.33</v>
      </c>
      <c r="H23" s="7">
        <v>0</v>
      </c>
      <c r="I23" s="7">
        <v>-25835.88</v>
      </c>
      <c r="J23" s="7">
        <f t="shared" ref="J23" si="111">SUM(G23:I23)</f>
        <v>-2180.5499999999993</v>
      </c>
      <c r="K23" s="16"/>
      <c r="L23" s="7">
        <f t="shared" ref="L23" si="112">B23+G23</f>
        <v>248117.13</v>
      </c>
      <c r="M23" s="7">
        <f t="shared" ref="M23" si="113">C23+H23</f>
        <v>-942</v>
      </c>
      <c r="N23" s="7">
        <f t="shared" ref="N23" si="114">D23+I23</f>
        <v>-223634.19</v>
      </c>
      <c r="O23" s="7">
        <f t="shared" ref="O23" si="115">E23+J23</f>
        <v>23540.939999999991</v>
      </c>
      <c r="P23" s="7"/>
      <c r="Q23" s="7">
        <f t="shared" ref="Q23" si="116">ROUND(O23*0.1,2)</f>
        <v>2354.09</v>
      </c>
      <c r="R23" s="7">
        <f t="shared" ref="R23" si="117">ROUND(Q23*0.15,2)</f>
        <v>353.11</v>
      </c>
      <c r="S23" s="7">
        <f t="shared" ref="S23" si="118">ROUND(Q23*0.85,2)</f>
        <v>2000.98</v>
      </c>
    </row>
    <row r="24" spans="1:19" ht="15" customHeight="1" x14ac:dyDescent="0.25">
      <c r="A24" s="23">
        <f t="shared" si="64"/>
        <v>44478</v>
      </c>
      <c r="B24" s="7">
        <v>235053.65</v>
      </c>
      <c r="C24" s="7">
        <v>-2605</v>
      </c>
      <c r="D24" s="7">
        <v>-171533.24</v>
      </c>
      <c r="E24" s="7">
        <f t="shared" ref="E24" si="119">SUM(B24:D24)</f>
        <v>60915.41</v>
      </c>
      <c r="F24" s="16"/>
      <c r="G24" s="7">
        <v>24795.83</v>
      </c>
      <c r="H24" s="7">
        <v>0</v>
      </c>
      <c r="I24" s="7">
        <v>-28937.83</v>
      </c>
      <c r="J24" s="7">
        <f t="shared" ref="J24" si="120">SUM(G24:I24)</f>
        <v>-4142</v>
      </c>
      <c r="K24" s="16"/>
      <c r="L24" s="7">
        <f t="shared" ref="L24" si="121">B24+G24</f>
        <v>259849.47999999998</v>
      </c>
      <c r="M24" s="7">
        <f t="shared" ref="M24" si="122">C24+H24</f>
        <v>-2605</v>
      </c>
      <c r="N24" s="7">
        <f t="shared" ref="N24" si="123">D24+I24</f>
        <v>-200471.07</v>
      </c>
      <c r="O24" s="7">
        <f t="shared" ref="O24" si="124">E24+J24</f>
        <v>56773.41</v>
      </c>
      <c r="P24" s="7"/>
      <c r="Q24" s="7">
        <f t="shared" ref="Q24" si="125">ROUND(O24*0.1,2)</f>
        <v>5677.34</v>
      </c>
      <c r="R24" s="7">
        <f t="shared" ref="R24" si="126">ROUND(Q24*0.15,2)</f>
        <v>851.6</v>
      </c>
      <c r="S24" s="7">
        <f t="shared" ref="S24" si="127">ROUND(Q24*0.85,2)</f>
        <v>4825.74</v>
      </c>
    </row>
    <row r="25" spans="1:19" ht="15" customHeight="1" x14ac:dyDescent="0.25">
      <c r="A25" s="23">
        <f t="shared" si="64"/>
        <v>44485</v>
      </c>
      <c r="B25" s="7">
        <v>209129.05</v>
      </c>
      <c r="C25" s="7">
        <v>-1162</v>
      </c>
      <c r="D25" s="7">
        <v>-209287.3</v>
      </c>
      <c r="E25" s="7">
        <f t="shared" ref="E25" si="128">SUM(B25:D25)</f>
        <v>-1320.25</v>
      </c>
      <c r="F25" s="16"/>
      <c r="G25" s="7">
        <v>27564.79</v>
      </c>
      <c r="H25" s="7">
        <v>0</v>
      </c>
      <c r="I25" s="7">
        <v>-30698.68</v>
      </c>
      <c r="J25" s="7">
        <f t="shared" ref="J25" si="129">SUM(G25:I25)</f>
        <v>-3133.8899999999994</v>
      </c>
      <c r="K25" s="16"/>
      <c r="L25" s="7">
        <f t="shared" ref="L25" si="130">B25+G25</f>
        <v>236693.84</v>
      </c>
      <c r="M25" s="7">
        <f t="shared" ref="M25" si="131">C25+H25</f>
        <v>-1162</v>
      </c>
      <c r="N25" s="7">
        <f t="shared" ref="N25" si="132">D25+I25</f>
        <v>-239985.97999999998</v>
      </c>
      <c r="O25" s="7">
        <f t="shared" ref="O25" si="133">E25+J25</f>
        <v>-4454.1399999999994</v>
      </c>
      <c r="P25" s="7"/>
      <c r="Q25" s="7">
        <f t="shared" ref="Q25" si="134">ROUND(O25*0.1,2)</f>
        <v>-445.41</v>
      </c>
      <c r="R25" s="7">
        <f t="shared" ref="R25" si="135">ROUND(Q25*0.15,2)</f>
        <v>-66.81</v>
      </c>
      <c r="S25" s="7">
        <f t="shared" ref="S25" si="136">ROUND(Q25*0.85,2)</f>
        <v>-378.6</v>
      </c>
    </row>
    <row r="26" spans="1:19" ht="15" customHeight="1" x14ac:dyDescent="0.25">
      <c r="A26" s="23">
        <f t="shared" si="64"/>
        <v>44492</v>
      </c>
      <c r="B26" s="7">
        <v>264515.8</v>
      </c>
      <c r="C26" s="7">
        <v>-2456</v>
      </c>
      <c r="D26" s="7">
        <v>-269589.11</v>
      </c>
      <c r="E26" s="7">
        <f t="shared" ref="E26" si="137">SUM(B26:D26)</f>
        <v>-7529.3099999999977</v>
      </c>
      <c r="F26" s="16"/>
      <c r="G26" s="7">
        <v>28347.78</v>
      </c>
      <c r="H26" s="7">
        <v>0</v>
      </c>
      <c r="I26" s="7">
        <v>-32675.040000000001</v>
      </c>
      <c r="J26" s="7">
        <f t="shared" ref="J26" si="138">SUM(G26:I26)</f>
        <v>-4327.260000000002</v>
      </c>
      <c r="K26" s="16"/>
      <c r="L26" s="7">
        <f t="shared" ref="L26" si="139">B26+G26</f>
        <v>292863.57999999996</v>
      </c>
      <c r="M26" s="7">
        <f t="shared" ref="M26" si="140">C26+H26</f>
        <v>-2456</v>
      </c>
      <c r="N26" s="7">
        <f t="shared" ref="N26" si="141">D26+I26</f>
        <v>-302264.14999999997</v>
      </c>
      <c r="O26" s="7">
        <f t="shared" ref="O26" si="142">E26+J26</f>
        <v>-11856.57</v>
      </c>
      <c r="P26" s="7"/>
      <c r="Q26" s="7">
        <f t="shared" ref="Q26" si="143">ROUND(O26*0.1,2)</f>
        <v>-1185.6600000000001</v>
      </c>
      <c r="R26" s="7">
        <f t="shared" ref="R26" si="144">ROUND(Q26*0.15,2)</f>
        <v>-177.85</v>
      </c>
      <c r="S26" s="7">
        <f t="shared" ref="S26" si="145">ROUND(Q26*0.85,2)</f>
        <v>-1007.81</v>
      </c>
    </row>
    <row r="27" spans="1:19" ht="15" customHeight="1" x14ac:dyDescent="0.25">
      <c r="A27" s="23">
        <f t="shared" si="64"/>
        <v>44499</v>
      </c>
      <c r="B27" s="7">
        <v>208979.4</v>
      </c>
      <c r="C27" s="7">
        <v>-641</v>
      </c>
      <c r="D27" s="7">
        <v>-140617.57</v>
      </c>
      <c r="E27" s="7">
        <f t="shared" ref="E27" si="146">SUM(B27:D27)</f>
        <v>67720.829999999987</v>
      </c>
      <c r="F27" s="16"/>
      <c r="G27" s="7">
        <v>29726.23</v>
      </c>
      <c r="H27" s="7">
        <v>0</v>
      </c>
      <c r="I27" s="7">
        <v>-25103.19</v>
      </c>
      <c r="J27" s="7">
        <f t="shared" ref="J27" si="147">SUM(G27:I27)</f>
        <v>4623.0400000000009</v>
      </c>
      <c r="K27" s="16"/>
      <c r="L27" s="7">
        <f t="shared" ref="L27" si="148">B27+G27</f>
        <v>238705.63</v>
      </c>
      <c r="M27" s="7">
        <f t="shared" ref="M27" si="149">C27+H27</f>
        <v>-641</v>
      </c>
      <c r="N27" s="7">
        <f t="shared" ref="N27" si="150">D27+I27</f>
        <v>-165720.76</v>
      </c>
      <c r="O27" s="7">
        <f t="shared" ref="O27" si="151">E27+J27</f>
        <v>72343.87</v>
      </c>
      <c r="P27" s="7"/>
      <c r="Q27" s="7">
        <f t="shared" ref="Q27" si="152">ROUND(O27*0.1,2)</f>
        <v>7234.39</v>
      </c>
      <c r="R27" s="7">
        <f t="shared" ref="R27" si="153">ROUND(Q27*0.15,2)</f>
        <v>1085.1600000000001</v>
      </c>
      <c r="S27" s="7">
        <f t="shared" ref="S27" si="154">ROUND(Q27*0.85,2)</f>
        <v>6149.23</v>
      </c>
    </row>
    <row r="28" spans="1:19" ht="15" customHeight="1" x14ac:dyDescent="0.25">
      <c r="A28" s="23">
        <f t="shared" si="64"/>
        <v>44506</v>
      </c>
      <c r="B28" s="7">
        <v>195634.7</v>
      </c>
      <c r="C28" s="7">
        <v>-1289</v>
      </c>
      <c r="D28" s="7">
        <v>-150429.13</v>
      </c>
      <c r="E28" s="7">
        <f t="shared" ref="E28" si="155">SUM(B28:D28)</f>
        <v>43916.570000000007</v>
      </c>
      <c r="F28" s="16"/>
      <c r="G28" s="7">
        <v>23613.15</v>
      </c>
      <c r="H28" s="7">
        <v>0</v>
      </c>
      <c r="I28" s="7">
        <v>-16162.27</v>
      </c>
      <c r="J28" s="7">
        <f t="shared" ref="J28" si="156">SUM(G28:I28)</f>
        <v>7450.880000000001</v>
      </c>
      <c r="K28" s="16"/>
      <c r="L28" s="7">
        <f t="shared" ref="L28" si="157">B28+G28</f>
        <v>219247.85</v>
      </c>
      <c r="M28" s="7">
        <f t="shared" ref="M28" si="158">C28+H28</f>
        <v>-1289</v>
      </c>
      <c r="N28" s="7">
        <f t="shared" ref="N28" si="159">D28+I28</f>
        <v>-166591.4</v>
      </c>
      <c r="O28" s="7">
        <f t="shared" ref="O28" si="160">E28+J28</f>
        <v>51367.450000000012</v>
      </c>
      <c r="P28" s="7"/>
      <c r="Q28" s="7">
        <f t="shared" ref="Q28" si="161">ROUND(O28*0.1,2)</f>
        <v>5136.75</v>
      </c>
      <c r="R28" s="7">
        <f t="shared" ref="R28" si="162">ROUND(Q28*0.15,2)</f>
        <v>770.51</v>
      </c>
      <c r="S28" s="7">
        <f t="shared" ref="S28" si="163">ROUND(Q28*0.85,2)</f>
        <v>4366.24</v>
      </c>
    </row>
    <row r="29" spans="1:19" ht="15" customHeight="1" x14ac:dyDescent="0.25">
      <c r="A29" s="23">
        <f t="shared" si="64"/>
        <v>44513</v>
      </c>
      <c r="B29" s="7">
        <v>199453.4</v>
      </c>
      <c r="C29" s="7">
        <v>-1064</v>
      </c>
      <c r="D29" s="7">
        <v>-135813.91</v>
      </c>
      <c r="E29" s="7">
        <f t="shared" ref="E29" si="164">SUM(B29:D29)</f>
        <v>62575.489999999991</v>
      </c>
      <c r="F29" s="16"/>
      <c r="G29" s="7">
        <v>21304.14</v>
      </c>
      <c r="H29" s="7">
        <v>0</v>
      </c>
      <c r="I29" s="7">
        <v>-21604.32</v>
      </c>
      <c r="J29" s="7">
        <f t="shared" ref="J29" si="165">SUM(G29:I29)</f>
        <v>-300.18000000000029</v>
      </c>
      <c r="K29" s="16"/>
      <c r="L29" s="7">
        <f t="shared" ref="L29" si="166">B29+G29</f>
        <v>220757.53999999998</v>
      </c>
      <c r="M29" s="7">
        <f t="shared" ref="M29" si="167">C29+H29</f>
        <v>-1064</v>
      </c>
      <c r="N29" s="7">
        <f t="shared" ref="N29" si="168">D29+I29</f>
        <v>-157418.23000000001</v>
      </c>
      <c r="O29" s="7">
        <f t="shared" ref="O29" si="169">E29+J29</f>
        <v>62275.30999999999</v>
      </c>
      <c r="P29" s="7"/>
      <c r="Q29" s="7">
        <f t="shared" ref="Q29" si="170">ROUND(O29*0.1,2)</f>
        <v>6227.53</v>
      </c>
      <c r="R29" s="7">
        <f t="shared" ref="R29" si="171">ROUND(Q29*0.15,2)</f>
        <v>934.13</v>
      </c>
      <c r="S29" s="7">
        <f t="shared" ref="S29" si="172">ROUND(Q29*0.85,2)</f>
        <v>5293.4</v>
      </c>
    </row>
    <row r="30" spans="1:19" ht="15" customHeight="1" x14ac:dyDescent="0.25">
      <c r="A30" s="23">
        <f t="shared" si="64"/>
        <v>44520</v>
      </c>
      <c r="B30" s="7">
        <v>231650.7</v>
      </c>
      <c r="C30" s="7">
        <v>-795</v>
      </c>
      <c r="D30" s="7">
        <v>-197440.75</v>
      </c>
      <c r="E30" s="7">
        <f t="shared" ref="E30" si="173">SUM(B30:D30)</f>
        <v>33414.950000000012</v>
      </c>
      <c r="F30" s="16"/>
      <c r="G30" s="7">
        <v>28983.83</v>
      </c>
      <c r="H30" s="7">
        <v>0</v>
      </c>
      <c r="I30" s="7">
        <v>-27631.72</v>
      </c>
      <c r="J30" s="7">
        <f t="shared" ref="J30" si="174">SUM(G30:I30)</f>
        <v>1352.1100000000006</v>
      </c>
      <c r="K30" s="16"/>
      <c r="L30" s="7">
        <f t="shared" ref="L30" si="175">B30+G30</f>
        <v>260634.53000000003</v>
      </c>
      <c r="M30" s="7">
        <f t="shared" ref="M30" si="176">C30+H30</f>
        <v>-795</v>
      </c>
      <c r="N30" s="7">
        <f t="shared" ref="N30" si="177">D30+I30</f>
        <v>-225072.47</v>
      </c>
      <c r="O30" s="7">
        <f t="shared" ref="O30" si="178">E30+J30</f>
        <v>34767.060000000012</v>
      </c>
      <c r="P30" s="7"/>
      <c r="Q30" s="7">
        <f t="shared" ref="Q30" si="179">ROUND(O30*0.1,2)</f>
        <v>3476.71</v>
      </c>
      <c r="R30" s="7">
        <f t="shared" ref="R30" si="180">ROUND(Q30*0.15,2)</f>
        <v>521.51</v>
      </c>
      <c r="S30" s="7">
        <f t="shared" ref="S30" si="181">ROUND(Q30*0.85,2)</f>
        <v>2955.2</v>
      </c>
    </row>
    <row r="31" spans="1:19" ht="15" customHeight="1" x14ac:dyDescent="0.25">
      <c r="A31" s="23">
        <f t="shared" si="64"/>
        <v>44527</v>
      </c>
      <c r="B31" s="7">
        <v>251012.9</v>
      </c>
      <c r="C31" s="7">
        <v>-2837</v>
      </c>
      <c r="D31" s="7">
        <v>-190264.29</v>
      </c>
      <c r="E31" s="7">
        <f t="shared" ref="E31" si="182">SUM(B31:D31)</f>
        <v>57911.609999999986</v>
      </c>
      <c r="F31" s="16"/>
      <c r="G31" s="7">
        <v>35222.22</v>
      </c>
      <c r="H31" s="7">
        <v>0</v>
      </c>
      <c r="I31" s="7">
        <v>-30202.45</v>
      </c>
      <c r="J31" s="7">
        <f t="shared" ref="J31" si="183">SUM(G31:I31)</f>
        <v>5019.7700000000004</v>
      </c>
      <c r="K31" s="16"/>
      <c r="L31" s="7">
        <f t="shared" ref="L31" si="184">B31+G31</f>
        <v>286235.12</v>
      </c>
      <c r="M31" s="7">
        <f t="shared" ref="M31" si="185">C31+H31</f>
        <v>-2837</v>
      </c>
      <c r="N31" s="7">
        <f t="shared" ref="N31" si="186">D31+I31</f>
        <v>-220466.74000000002</v>
      </c>
      <c r="O31" s="7">
        <f t="shared" ref="O31" si="187">E31+J31</f>
        <v>62931.37999999999</v>
      </c>
      <c r="P31" s="7"/>
      <c r="Q31" s="7">
        <f t="shared" ref="Q31" si="188">ROUND(O31*0.1,2)</f>
        <v>6293.14</v>
      </c>
      <c r="R31" s="7">
        <f t="shared" ref="R31" si="189">ROUND(Q31*0.15,2)</f>
        <v>943.97</v>
      </c>
      <c r="S31" s="7">
        <f t="shared" ref="S31" si="190">ROUND(Q31*0.85,2)</f>
        <v>5349.17</v>
      </c>
    </row>
    <row r="32" spans="1:19" ht="15" customHeight="1" x14ac:dyDescent="0.25">
      <c r="A32" s="23">
        <f t="shared" si="64"/>
        <v>44534</v>
      </c>
      <c r="B32" s="7">
        <v>190433.2</v>
      </c>
      <c r="C32" s="7">
        <v>-2237</v>
      </c>
      <c r="D32" s="7">
        <v>-144797.64000000001</v>
      </c>
      <c r="E32" s="7">
        <f t="shared" ref="E32" si="191">SUM(B32:D32)</f>
        <v>43398.559999999998</v>
      </c>
      <c r="F32" s="16"/>
      <c r="G32" s="7">
        <v>26111.119999999999</v>
      </c>
      <c r="H32" s="7">
        <v>0</v>
      </c>
      <c r="I32" s="7">
        <v>-22305.759999999998</v>
      </c>
      <c r="J32" s="7">
        <f t="shared" ref="J32" si="192">SUM(G32:I32)</f>
        <v>3805.3600000000006</v>
      </c>
      <c r="K32" s="16"/>
      <c r="L32" s="7">
        <f t="shared" ref="L32" si="193">B32+G32</f>
        <v>216544.32</v>
      </c>
      <c r="M32" s="7">
        <f t="shared" ref="M32" si="194">C32+H32</f>
        <v>-2237</v>
      </c>
      <c r="N32" s="7">
        <f t="shared" ref="N32" si="195">D32+I32</f>
        <v>-167103.40000000002</v>
      </c>
      <c r="O32" s="7">
        <f t="shared" ref="O32" si="196">E32+J32</f>
        <v>47203.92</v>
      </c>
      <c r="P32" s="7"/>
      <c r="Q32" s="7">
        <f t="shared" ref="Q32" si="197">ROUND(O32*0.1,2)</f>
        <v>4720.3900000000003</v>
      </c>
      <c r="R32" s="7">
        <f t="shared" ref="R32" si="198">ROUND(Q32*0.15,2)</f>
        <v>708.06</v>
      </c>
      <c r="S32" s="7">
        <f t="shared" ref="S32" si="199">ROUND(Q32*0.85,2)</f>
        <v>4012.33</v>
      </c>
    </row>
    <row r="33" spans="1:19" ht="15" customHeight="1" x14ac:dyDescent="0.25">
      <c r="A33" s="23">
        <f t="shared" si="64"/>
        <v>44541</v>
      </c>
      <c r="B33" s="7">
        <v>193064.15</v>
      </c>
      <c r="C33" s="7">
        <v>-1853</v>
      </c>
      <c r="D33" s="7">
        <v>-203377.51</v>
      </c>
      <c r="E33" s="7">
        <f t="shared" ref="E33" si="200">SUM(B33:D33)</f>
        <v>-12166.360000000015</v>
      </c>
      <c r="F33" s="16"/>
      <c r="G33" s="7">
        <v>21255.13</v>
      </c>
      <c r="H33" s="7">
        <v>0</v>
      </c>
      <c r="I33" s="7">
        <v>-14158.06</v>
      </c>
      <c r="J33" s="7">
        <f t="shared" ref="J33" si="201">SUM(G33:I33)</f>
        <v>7097.0700000000015</v>
      </c>
      <c r="K33" s="16"/>
      <c r="L33" s="7">
        <f t="shared" ref="L33" si="202">B33+G33</f>
        <v>214319.28</v>
      </c>
      <c r="M33" s="7">
        <f t="shared" ref="M33" si="203">C33+H33</f>
        <v>-1853</v>
      </c>
      <c r="N33" s="7">
        <f t="shared" ref="N33" si="204">D33+I33</f>
        <v>-217535.57</v>
      </c>
      <c r="O33" s="7">
        <f t="shared" ref="O33" si="205">E33+J33</f>
        <v>-5069.2900000000136</v>
      </c>
      <c r="P33" s="7"/>
      <c r="Q33" s="7">
        <f t="shared" ref="Q33" si="206">ROUND(O33*0.1,2)</f>
        <v>-506.93</v>
      </c>
      <c r="R33" s="7">
        <f t="shared" ref="R33" si="207">ROUND(Q33*0.15,2)</f>
        <v>-76.040000000000006</v>
      </c>
      <c r="S33" s="7">
        <f t="shared" ref="S33" si="208">ROUND(Q33*0.85,2)</f>
        <v>-430.89</v>
      </c>
    </row>
    <row r="34" spans="1:19" ht="15" customHeight="1" x14ac:dyDescent="0.25">
      <c r="A34" s="23">
        <f t="shared" si="64"/>
        <v>44548</v>
      </c>
      <c r="B34" s="7">
        <v>190815.2</v>
      </c>
      <c r="C34" s="7">
        <v>-4437</v>
      </c>
      <c r="D34" s="7">
        <v>-191212.6</v>
      </c>
      <c r="E34" s="7">
        <f t="shared" ref="E34" si="209">SUM(B34:D34)</f>
        <v>-4834.3999999999942</v>
      </c>
      <c r="F34" s="16"/>
      <c r="G34" s="7">
        <v>28339.439999999999</v>
      </c>
      <c r="H34" s="7">
        <v>0</v>
      </c>
      <c r="I34" s="7">
        <v>-37280.44</v>
      </c>
      <c r="J34" s="7">
        <f t="shared" ref="J34" si="210">SUM(G34:I34)</f>
        <v>-8941.0000000000036</v>
      </c>
      <c r="K34" s="16"/>
      <c r="L34" s="7">
        <f t="shared" ref="L34" si="211">B34+G34</f>
        <v>219154.64</v>
      </c>
      <c r="M34" s="7">
        <f t="shared" ref="M34" si="212">C34+H34</f>
        <v>-4437</v>
      </c>
      <c r="N34" s="7">
        <f t="shared" ref="N34" si="213">D34+I34</f>
        <v>-228493.04</v>
      </c>
      <c r="O34" s="7">
        <f t="shared" ref="O34" si="214">E34+J34</f>
        <v>-13775.399999999998</v>
      </c>
      <c r="P34" s="7"/>
      <c r="Q34" s="7">
        <f t="shared" ref="Q34" si="215">ROUND(O34*0.1,2)</f>
        <v>-1377.54</v>
      </c>
      <c r="R34" s="7">
        <f t="shared" ref="R34" si="216">ROUND(Q34*0.15,2)</f>
        <v>-206.63</v>
      </c>
      <c r="S34" s="7">
        <f t="shared" ref="S34" si="217">ROUND(Q34*0.85,2)</f>
        <v>-1170.9100000000001</v>
      </c>
    </row>
    <row r="35" spans="1:19" ht="15" customHeight="1" x14ac:dyDescent="0.25">
      <c r="A35" s="23">
        <f t="shared" si="64"/>
        <v>44555</v>
      </c>
      <c r="B35" s="7">
        <v>177202.2</v>
      </c>
      <c r="C35" s="7">
        <v>-1272</v>
      </c>
      <c r="D35" s="7">
        <v>-191574.6</v>
      </c>
      <c r="E35" s="7">
        <f t="shared" ref="E35" si="218">SUM(B35:D35)</f>
        <v>-15644.399999999994</v>
      </c>
      <c r="F35" s="16"/>
      <c r="G35" s="7">
        <v>25051.07</v>
      </c>
      <c r="H35" s="7">
        <v>0</v>
      </c>
      <c r="I35" s="7">
        <v>-24389.75</v>
      </c>
      <c r="J35" s="7">
        <f t="shared" ref="J35" si="219">SUM(G35:I35)</f>
        <v>661.31999999999971</v>
      </c>
      <c r="K35" s="16"/>
      <c r="L35" s="7">
        <f t="shared" ref="L35" si="220">B35+G35</f>
        <v>202253.27000000002</v>
      </c>
      <c r="M35" s="7">
        <f t="shared" ref="M35" si="221">C35+H35</f>
        <v>-1272</v>
      </c>
      <c r="N35" s="7">
        <f t="shared" ref="N35" si="222">D35+I35</f>
        <v>-215964.35</v>
      </c>
      <c r="O35" s="7">
        <f t="shared" ref="O35" si="223">E35+J35</f>
        <v>-14983.079999999994</v>
      </c>
      <c r="P35" s="7"/>
      <c r="Q35" s="7">
        <f t="shared" ref="Q35" si="224">ROUND(O35*0.1,2)</f>
        <v>-1498.31</v>
      </c>
      <c r="R35" s="7">
        <f t="shared" ref="R35" si="225">ROUND(Q35*0.15,2)</f>
        <v>-224.75</v>
      </c>
      <c r="S35" s="7">
        <f t="shared" ref="S35" si="226">ROUND(Q35*0.85,2)</f>
        <v>-1273.56</v>
      </c>
    </row>
    <row r="36" spans="1:19" ht="15" customHeight="1" x14ac:dyDescent="0.25">
      <c r="A36" s="23">
        <f t="shared" si="64"/>
        <v>44562</v>
      </c>
      <c r="B36" s="7">
        <v>299404.25</v>
      </c>
      <c r="C36" s="7">
        <v>-3060</v>
      </c>
      <c r="D36" s="7">
        <v>-218398.29</v>
      </c>
      <c r="E36" s="7">
        <f t="shared" ref="E36" si="227">SUM(B36:D36)</f>
        <v>77945.959999999992</v>
      </c>
      <c r="F36" s="16"/>
      <c r="G36" s="7">
        <v>40577.26</v>
      </c>
      <c r="H36" s="7">
        <v>0</v>
      </c>
      <c r="I36" s="7">
        <v>-35225.69</v>
      </c>
      <c r="J36" s="7">
        <f t="shared" ref="J36" si="228">SUM(G36:I36)</f>
        <v>5351.57</v>
      </c>
      <c r="K36" s="16"/>
      <c r="L36" s="7">
        <f t="shared" ref="L36" si="229">B36+G36</f>
        <v>339981.51</v>
      </c>
      <c r="M36" s="7">
        <f t="shared" ref="M36" si="230">C36+H36</f>
        <v>-3060</v>
      </c>
      <c r="N36" s="7">
        <f t="shared" ref="N36" si="231">D36+I36</f>
        <v>-253623.98</v>
      </c>
      <c r="O36" s="7">
        <f t="shared" ref="O36" si="232">E36+J36</f>
        <v>83297.53</v>
      </c>
      <c r="P36" s="7"/>
      <c r="Q36" s="7">
        <f t="shared" ref="Q36" si="233">ROUND(O36*0.1,2)</f>
        <v>8329.75</v>
      </c>
      <c r="R36" s="7">
        <f t="shared" ref="R36" si="234">ROUND(Q36*0.15,2)</f>
        <v>1249.46</v>
      </c>
      <c r="S36" s="7">
        <f t="shared" ref="S36" si="235">ROUND(Q36*0.85,2)</f>
        <v>7080.29</v>
      </c>
    </row>
    <row r="37" spans="1:19" ht="15" customHeight="1" x14ac:dyDescent="0.25">
      <c r="A37" s="23">
        <f t="shared" si="64"/>
        <v>44569</v>
      </c>
      <c r="B37" s="7">
        <v>170435.4</v>
      </c>
      <c r="C37" s="7">
        <v>-2013</v>
      </c>
      <c r="D37" s="7">
        <v>-171637.54</v>
      </c>
      <c r="E37" s="7">
        <f t="shared" ref="E37" si="236">SUM(B37:D37)</f>
        <v>-3215.140000000014</v>
      </c>
      <c r="F37" s="16"/>
      <c r="G37" s="7">
        <v>17381.72</v>
      </c>
      <c r="H37" s="7">
        <v>0</v>
      </c>
      <c r="I37" s="7">
        <v>-24558.65</v>
      </c>
      <c r="J37" s="7">
        <f t="shared" ref="J37" si="237">SUM(G37:I37)</f>
        <v>-7176.93</v>
      </c>
      <c r="K37" s="16"/>
      <c r="L37" s="7">
        <f t="shared" ref="L37" si="238">B37+G37</f>
        <v>187817.12</v>
      </c>
      <c r="M37" s="7">
        <f t="shared" ref="M37" si="239">C37+H37</f>
        <v>-2013</v>
      </c>
      <c r="N37" s="7">
        <f t="shared" ref="N37" si="240">D37+I37</f>
        <v>-196196.19</v>
      </c>
      <c r="O37" s="7">
        <f t="shared" ref="O37" si="241">E37+J37</f>
        <v>-10392.070000000014</v>
      </c>
      <c r="P37" s="7"/>
      <c r="Q37" s="7">
        <f>ROUND(O37*0.1,2)+0.01</f>
        <v>-1039.2</v>
      </c>
      <c r="R37" s="7">
        <f t="shared" ref="R37" si="242">ROUND(Q37*0.15,2)</f>
        <v>-155.88</v>
      </c>
      <c r="S37" s="7">
        <f t="shared" ref="S37" si="243">ROUND(Q37*0.85,2)</f>
        <v>-883.32</v>
      </c>
    </row>
    <row r="38" spans="1:19" ht="15" customHeight="1" x14ac:dyDescent="0.25">
      <c r="A38" s="23">
        <f t="shared" si="64"/>
        <v>44576</v>
      </c>
      <c r="B38" s="7">
        <v>243218.7</v>
      </c>
      <c r="C38" s="7">
        <v>-4377</v>
      </c>
      <c r="D38" s="7">
        <v>-192669.26</v>
      </c>
      <c r="E38" s="7">
        <f t="shared" ref="E38" si="244">SUM(B38:D38)</f>
        <v>46172.44</v>
      </c>
      <c r="F38" s="16"/>
      <c r="G38" s="7">
        <v>17888.560000000001</v>
      </c>
      <c r="H38" s="7">
        <v>0</v>
      </c>
      <c r="I38" s="7">
        <v>-10790.95</v>
      </c>
      <c r="J38" s="7">
        <f t="shared" ref="J38" si="245">SUM(G38:I38)</f>
        <v>7097.6100000000006</v>
      </c>
      <c r="K38" s="16"/>
      <c r="L38" s="7">
        <f t="shared" ref="L38" si="246">B38+G38</f>
        <v>261107.26</v>
      </c>
      <c r="M38" s="7">
        <f t="shared" ref="M38" si="247">C38+H38</f>
        <v>-4377</v>
      </c>
      <c r="N38" s="7">
        <f t="shared" ref="N38" si="248">D38+I38</f>
        <v>-203460.21000000002</v>
      </c>
      <c r="O38" s="7">
        <f t="shared" ref="O38" si="249">E38+J38</f>
        <v>53270.05</v>
      </c>
      <c r="P38" s="7"/>
      <c r="Q38" s="7">
        <f>ROUND(O38*0.1,2)-0.01</f>
        <v>5327</v>
      </c>
      <c r="R38" s="7">
        <f t="shared" ref="R38" si="250">ROUND(Q38*0.15,2)</f>
        <v>799.05</v>
      </c>
      <c r="S38" s="7">
        <f t="shared" ref="S38" si="251">ROUND(Q38*0.85,2)</f>
        <v>4527.95</v>
      </c>
    </row>
    <row r="39" spans="1:19" ht="15" customHeight="1" x14ac:dyDescent="0.25">
      <c r="A39" s="23">
        <f t="shared" si="64"/>
        <v>44583</v>
      </c>
      <c r="B39" s="7">
        <v>299794.90000000002</v>
      </c>
      <c r="C39" s="7">
        <v>-10884</v>
      </c>
      <c r="D39" s="7">
        <v>-232478.71</v>
      </c>
      <c r="E39" s="7">
        <f t="shared" ref="E39" si="252">SUM(B39:D39)</f>
        <v>56432.190000000031</v>
      </c>
      <c r="F39" s="16"/>
      <c r="G39" s="7">
        <v>18542.189999999999</v>
      </c>
      <c r="H39" s="7">
        <v>0</v>
      </c>
      <c r="I39" s="7">
        <v>-11093.03</v>
      </c>
      <c r="J39" s="7">
        <f t="shared" ref="J39" si="253">SUM(G39:I39)</f>
        <v>7449.159999999998</v>
      </c>
      <c r="K39" s="16"/>
      <c r="L39" s="7">
        <f t="shared" ref="L39" si="254">B39+G39</f>
        <v>318337.09000000003</v>
      </c>
      <c r="M39" s="7">
        <f t="shared" ref="M39" si="255">C39+H39</f>
        <v>-10884</v>
      </c>
      <c r="N39" s="7">
        <f t="shared" ref="N39" si="256">D39+I39</f>
        <v>-243571.74</v>
      </c>
      <c r="O39" s="7">
        <f t="shared" ref="O39" si="257">E39+J39</f>
        <v>63881.350000000028</v>
      </c>
      <c r="P39" s="7"/>
      <c r="Q39" s="7">
        <f t="shared" ref="Q39:Q44" si="258">ROUND(O39*0.1,2)</f>
        <v>6388.14</v>
      </c>
      <c r="R39" s="7">
        <f t="shared" ref="R39" si="259">ROUND(Q39*0.15,2)</f>
        <v>958.22</v>
      </c>
      <c r="S39" s="7">
        <f t="shared" ref="S39" si="260">ROUND(Q39*0.85,2)</f>
        <v>5429.92</v>
      </c>
    </row>
    <row r="40" spans="1:19" ht="15" customHeight="1" x14ac:dyDescent="0.25">
      <c r="A40" s="23">
        <f t="shared" si="64"/>
        <v>44590</v>
      </c>
      <c r="B40" s="7">
        <v>202490.45</v>
      </c>
      <c r="C40" s="7">
        <v>-863</v>
      </c>
      <c r="D40" s="7">
        <v>-180701.26</v>
      </c>
      <c r="E40" s="7">
        <f t="shared" ref="E40" si="261">SUM(B40:D40)</f>
        <v>20926.190000000002</v>
      </c>
      <c r="F40" s="16"/>
      <c r="G40" s="7">
        <v>24793.02</v>
      </c>
      <c r="H40" s="7">
        <v>0</v>
      </c>
      <c r="I40" s="7">
        <v>-24210.95</v>
      </c>
      <c r="J40" s="7">
        <f t="shared" ref="J40" si="262">SUM(G40:I40)</f>
        <v>582.06999999999971</v>
      </c>
      <c r="K40" s="16"/>
      <c r="L40" s="7">
        <f t="shared" ref="L40" si="263">B40+G40</f>
        <v>227283.47</v>
      </c>
      <c r="M40" s="7">
        <f t="shared" ref="M40" si="264">C40+H40</f>
        <v>-863</v>
      </c>
      <c r="N40" s="7">
        <f t="shared" ref="N40" si="265">D40+I40</f>
        <v>-204912.21000000002</v>
      </c>
      <c r="O40" s="7">
        <f t="shared" ref="O40" si="266">E40+J40</f>
        <v>21508.260000000002</v>
      </c>
      <c r="P40" s="7"/>
      <c r="Q40" s="7">
        <f t="shared" si="258"/>
        <v>2150.83</v>
      </c>
      <c r="R40" s="7">
        <f t="shared" ref="R40" si="267">ROUND(Q40*0.15,2)</f>
        <v>322.62</v>
      </c>
      <c r="S40" s="7">
        <f t="shared" ref="S40" si="268">ROUND(Q40*0.85,2)</f>
        <v>1828.21</v>
      </c>
    </row>
    <row r="41" spans="1:19" ht="15" customHeight="1" x14ac:dyDescent="0.25">
      <c r="A41" s="23">
        <f t="shared" si="64"/>
        <v>44597</v>
      </c>
      <c r="B41" s="7">
        <v>193105.85</v>
      </c>
      <c r="C41" s="7">
        <v>-1514</v>
      </c>
      <c r="D41" s="7">
        <v>-168477.44</v>
      </c>
      <c r="E41" s="7">
        <f t="shared" ref="E41" si="269">SUM(B41:D41)</f>
        <v>23114.410000000003</v>
      </c>
      <c r="F41" s="16"/>
      <c r="G41" s="7">
        <v>29449.37</v>
      </c>
      <c r="H41" s="7">
        <v>0</v>
      </c>
      <c r="I41" s="7">
        <v>-27311.84</v>
      </c>
      <c r="J41" s="7">
        <f t="shared" ref="J41" si="270">SUM(G41:I41)</f>
        <v>2137.5299999999988</v>
      </c>
      <c r="K41" s="16"/>
      <c r="L41" s="7">
        <f t="shared" ref="L41" si="271">B41+G41</f>
        <v>222555.22</v>
      </c>
      <c r="M41" s="7">
        <f t="shared" ref="M41" si="272">C41+H41</f>
        <v>-1514</v>
      </c>
      <c r="N41" s="7">
        <f t="shared" ref="N41" si="273">D41+I41</f>
        <v>-195789.28</v>
      </c>
      <c r="O41" s="7">
        <f t="shared" ref="O41" si="274">E41+J41</f>
        <v>25251.940000000002</v>
      </c>
      <c r="P41" s="7"/>
      <c r="Q41" s="7">
        <f t="shared" si="258"/>
        <v>2525.19</v>
      </c>
      <c r="R41" s="7">
        <f t="shared" ref="R41" si="275">ROUND(Q41*0.15,2)</f>
        <v>378.78</v>
      </c>
      <c r="S41" s="7">
        <f t="shared" ref="S41" si="276">ROUND(Q41*0.85,2)</f>
        <v>2146.41</v>
      </c>
    </row>
    <row r="42" spans="1:19" ht="15" customHeight="1" x14ac:dyDescent="0.25">
      <c r="A42" s="23">
        <f t="shared" si="64"/>
        <v>44604</v>
      </c>
      <c r="B42" s="7">
        <v>290901.45</v>
      </c>
      <c r="C42" s="7">
        <v>-898</v>
      </c>
      <c r="D42" s="7">
        <v>-213080.47</v>
      </c>
      <c r="E42" s="7">
        <f t="shared" ref="E42" si="277">SUM(B42:D42)</f>
        <v>76922.98000000001</v>
      </c>
      <c r="F42" s="16"/>
      <c r="G42" s="7">
        <v>23603.33</v>
      </c>
      <c r="H42" s="7">
        <v>0</v>
      </c>
      <c r="I42" s="7">
        <v>-22250.75</v>
      </c>
      <c r="J42" s="7">
        <f t="shared" ref="J42" si="278">SUM(G42:I42)</f>
        <v>1352.5800000000017</v>
      </c>
      <c r="K42" s="16"/>
      <c r="L42" s="7">
        <f t="shared" ref="L42" si="279">B42+G42</f>
        <v>314504.78000000003</v>
      </c>
      <c r="M42" s="7">
        <f t="shared" ref="M42" si="280">C42+H42</f>
        <v>-898</v>
      </c>
      <c r="N42" s="7">
        <f t="shared" ref="N42" si="281">D42+I42</f>
        <v>-235331.22</v>
      </c>
      <c r="O42" s="7">
        <f t="shared" ref="O42" si="282">E42+J42</f>
        <v>78275.560000000012</v>
      </c>
      <c r="P42" s="7"/>
      <c r="Q42" s="7">
        <f t="shared" si="258"/>
        <v>7827.56</v>
      </c>
      <c r="R42" s="7">
        <f t="shared" ref="R42" si="283">ROUND(Q42*0.15,2)</f>
        <v>1174.1300000000001</v>
      </c>
      <c r="S42" s="7">
        <f t="shared" ref="S42" si="284">ROUND(Q42*0.85,2)</f>
        <v>6653.43</v>
      </c>
    </row>
    <row r="43" spans="1:19" ht="15" customHeight="1" x14ac:dyDescent="0.25">
      <c r="A43" s="23">
        <f t="shared" si="64"/>
        <v>44611</v>
      </c>
      <c r="B43" s="7">
        <v>199858.2</v>
      </c>
      <c r="C43" s="7">
        <v>-201</v>
      </c>
      <c r="D43" s="7">
        <v>-228208.67</v>
      </c>
      <c r="E43" s="7">
        <f t="shared" ref="E43" si="285">SUM(B43:D43)</f>
        <v>-28551.47</v>
      </c>
      <c r="F43" s="16"/>
      <c r="G43" s="7">
        <v>25642.76</v>
      </c>
      <c r="H43" s="7">
        <v>0</v>
      </c>
      <c r="I43" s="7">
        <v>-27032.34</v>
      </c>
      <c r="J43" s="7">
        <f t="shared" ref="J43" si="286">SUM(G43:I43)</f>
        <v>-1389.5800000000017</v>
      </c>
      <c r="K43" s="16"/>
      <c r="L43" s="7">
        <f t="shared" ref="L43" si="287">B43+G43</f>
        <v>225500.96000000002</v>
      </c>
      <c r="M43" s="7">
        <f t="shared" ref="M43" si="288">C43+H43</f>
        <v>-201</v>
      </c>
      <c r="N43" s="7">
        <f t="shared" ref="N43" si="289">D43+I43</f>
        <v>-255241.01</v>
      </c>
      <c r="O43" s="7">
        <f t="shared" ref="O43" si="290">E43+J43</f>
        <v>-29941.050000000003</v>
      </c>
      <c r="P43" s="7"/>
      <c r="Q43" s="7">
        <f t="shared" si="258"/>
        <v>-2994.11</v>
      </c>
      <c r="R43" s="7">
        <f t="shared" ref="R43" si="291">ROUND(Q43*0.15,2)</f>
        <v>-449.12</v>
      </c>
      <c r="S43" s="7">
        <f t="shared" ref="S43" si="292">ROUND(Q43*0.85,2)</f>
        <v>-2544.9899999999998</v>
      </c>
    </row>
    <row r="44" spans="1:19" ht="15" customHeight="1" x14ac:dyDescent="0.25">
      <c r="A44" s="23">
        <f t="shared" si="64"/>
        <v>44618</v>
      </c>
      <c r="B44" s="7">
        <v>183425.3</v>
      </c>
      <c r="C44" s="7">
        <v>-959</v>
      </c>
      <c r="D44" s="7">
        <v>-199463.53</v>
      </c>
      <c r="E44" s="7">
        <f t="shared" ref="E44" si="293">SUM(B44:D44)</f>
        <v>-16997.23000000001</v>
      </c>
      <c r="F44" s="16"/>
      <c r="G44" s="7">
        <v>16635.080000000002</v>
      </c>
      <c r="H44" s="7">
        <v>0</v>
      </c>
      <c r="I44" s="7">
        <v>-21042.19</v>
      </c>
      <c r="J44" s="7">
        <f t="shared" ref="J44" si="294">SUM(G44:I44)</f>
        <v>-4407.1099999999969</v>
      </c>
      <c r="K44" s="16"/>
      <c r="L44" s="7">
        <f t="shared" ref="L44" si="295">B44+G44</f>
        <v>200060.38</v>
      </c>
      <c r="M44" s="7">
        <f t="shared" ref="M44" si="296">C44+H44</f>
        <v>-959</v>
      </c>
      <c r="N44" s="7">
        <f t="shared" ref="N44" si="297">D44+I44</f>
        <v>-220505.72</v>
      </c>
      <c r="O44" s="7">
        <f t="shared" ref="O44" si="298">E44+J44</f>
        <v>-21404.340000000007</v>
      </c>
      <c r="P44" s="7"/>
      <c r="Q44" s="7">
        <f t="shared" si="258"/>
        <v>-2140.4299999999998</v>
      </c>
      <c r="R44" s="7">
        <f t="shared" ref="R44" si="299">ROUND(Q44*0.15,2)</f>
        <v>-321.06</v>
      </c>
      <c r="S44" s="7">
        <f t="shared" ref="S44" si="300">ROUND(Q44*0.85,2)</f>
        <v>-1819.37</v>
      </c>
    </row>
    <row r="45" spans="1:19" ht="15" customHeight="1" x14ac:dyDescent="0.25">
      <c r="A45" s="23">
        <f t="shared" si="64"/>
        <v>44625</v>
      </c>
      <c r="B45" s="7">
        <v>200367.85</v>
      </c>
      <c r="C45" s="7">
        <v>-2273</v>
      </c>
      <c r="D45" s="7">
        <v>-201756.54</v>
      </c>
      <c r="E45" s="7">
        <f t="shared" ref="E45" si="301">SUM(B45:D45)</f>
        <v>-3661.6900000000023</v>
      </c>
      <c r="F45" s="16"/>
      <c r="G45" s="7">
        <v>27400.15</v>
      </c>
      <c r="H45" s="7">
        <v>0</v>
      </c>
      <c r="I45" s="7">
        <v>-27733.29</v>
      </c>
      <c r="J45" s="7">
        <f t="shared" ref="J45" si="302">SUM(G45:I45)</f>
        <v>-333.13999999999942</v>
      </c>
      <c r="K45" s="16"/>
      <c r="L45" s="7">
        <f t="shared" ref="L45" si="303">B45+G45</f>
        <v>227768</v>
      </c>
      <c r="M45" s="7">
        <f t="shared" ref="M45" si="304">C45+H45</f>
        <v>-2273</v>
      </c>
      <c r="N45" s="7">
        <f t="shared" ref="N45" si="305">D45+I45</f>
        <v>-229489.83000000002</v>
      </c>
      <c r="O45" s="7">
        <f t="shared" ref="O45" si="306">E45+J45</f>
        <v>-3994.8300000000017</v>
      </c>
      <c r="P45" s="7"/>
      <c r="Q45" s="7">
        <f t="shared" ref="Q45" si="307">ROUND(O45*0.1,2)</f>
        <v>-399.48</v>
      </c>
      <c r="R45" s="7">
        <f t="shared" ref="R45" si="308">ROUND(Q45*0.15,2)</f>
        <v>-59.92</v>
      </c>
      <c r="S45" s="7">
        <f t="shared" ref="S45" si="309">ROUND(Q45*0.85,2)</f>
        <v>-339.56</v>
      </c>
    </row>
    <row r="46" spans="1:19" ht="15" customHeight="1" x14ac:dyDescent="0.25">
      <c r="A46" s="23">
        <f t="shared" si="64"/>
        <v>44632</v>
      </c>
      <c r="B46" s="7">
        <v>249902.5</v>
      </c>
      <c r="C46" s="7">
        <v>-1094</v>
      </c>
      <c r="D46" s="7">
        <v>-221775.7</v>
      </c>
      <c r="E46" s="7">
        <f t="shared" ref="E46" si="310">SUM(B46:D46)</f>
        <v>27032.799999999988</v>
      </c>
      <c r="F46" s="16"/>
      <c r="G46" s="7">
        <v>30338.48</v>
      </c>
      <c r="H46" s="7">
        <v>0</v>
      </c>
      <c r="I46" s="7">
        <v>-31203.18</v>
      </c>
      <c r="J46" s="7">
        <f t="shared" ref="J46" si="311">SUM(G46:I46)</f>
        <v>-864.70000000000073</v>
      </c>
      <c r="K46" s="16"/>
      <c r="L46" s="7">
        <f t="shared" ref="L46" si="312">B46+G46</f>
        <v>280240.98</v>
      </c>
      <c r="M46" s="7">
        <f t="shared" ref="M46" si="313">C46+H46</f>
        <v>-1094</v>
      </c>
      <c r="N46" s="7">
        <f t="shared" ref="N46" si="314">D46+I46</f>
        <v>-252978.88</v>
      </c>
      <c r="O46" s="7">
        <f t="shared" ref="O46" si="315">E46+J46</f>
        <v>26168.099999999988</v>
      </c>
      <c r="P46" s="7"/>
      <c r="Q46" s="7">
        <f t="shared" ref="Q46" si="316">ROUND(O46*0.1,2)</f>
        <v>2616.81</v>
      </c>
      <c r="R46" s="7">
        <f t="shared" ref="R46" si="317">ROUND(Q46*0.15,2)</f>
        <v>392.52</v>
      </c>
      <c r="S46" s="7">
        <f t="shared" ref="S46" si="318">ROUND(Q46*0.85,2)</f>
        <v>2224.29</v>
      </c>
    </row>
    <row r="47" spans="1:19" ht="15" customHeight="1" x14ac:dyDescent="0.25">
      <c r="A47" s="23">
        <f t="shared" si="64"/>
        <v>44639</v>
      </c>
      <c r="B47" s="7">
        <v>405570.87</v>
      </c>
      <c r="C47" s="7">
        <v>-6499</v>
      </c>
      <c r="D47" s="7">
        <v>-365152.38</v>
      </c>
      <c r="E47" s="7">
        <f t="shared" ref="E47" si="319">SUM(B47:D47)</f>
        <v>33919.489999999991</v>
      </c>
      <c r="F47" s="16"/>
      <c r="G47" s="7">
        <v>32322.760000000002</v>
      </c>
      <c r="H47" s="7">
        <v>0</v>
      </c>
      <c r="I47" s="7">
        <v>-31259.9</v>
      </c>
      <c r="J47" s="7">
        <f t="shared" ref="J47" si="320">SUM(G47:I47)</f>
        <v>1062.8600000000006</v>
      </c>
      <c r="K47" s="16"/>
      <c r="L47" s="7">
        <f t="shared" ref="L47" si="321">B47+G47</f>
        <v>437893.63</v>
      </c>
      <c r="M47" s="7">
        <f t="shared" ref="M47" si="322">C47+H47</f>
        <v>-6499</v>
      </c>
      <c r="N47" s="7">
        <f t="shared" ref="N47" si="323">D47+I47</f>
        <v>-396412.28</v>
      </c>
      <c r="O47" s="7">
        <f t="shared" ref="O47" si="324">E47+J47</f>
        <v>34982.349999999991</v>
      </c>
      <c r="P47" s="7"/>
      <c r="Q47" s="7">
        <f>ROUND(O47*0.1,2)-0.01</f>
        <v>3498.2299999999996</v>
      </c>
      <c r="R47" s="7">
        <f t="shared" ref="R47" si="325">ROUND(Q47*0.15,2)</f>
        <v>524.73</v>
      </c>
      <c r="S47" s="7">
        <f t="shared" ref="S47" si="326">ROUND(Q47*0.85,2)</f>
        <v>2973.5</v>
      </c>
    </row>
    <row r="48" spans="1:19" ht="15" customHeight="1" x14ac:dyDescent="0.25">
      <c r="A48" s="23">
        <f t="shared" si="64"/>
        <v>44646</v>
      </c>
      <c r="B48" s="7">
        <v>194893.82</v>
      </c>
      <c r="C48" s="7">
        <v>-184</v>
      </c>
      <c r="D48" s="7">
        <v>-173793.02</v>
      </c>
      <c r="E48" s="7">
        <f t="shared" ref="E48" si="327">SUM(B48:D48)</f>
        <v>20916.800000000017</v>
      </c>
      <c r="F48" s="16"/>
      <c r="G48" s="7">
        <v>25208.04</v>
      </c>
      <c r="H48" s="7">
        <v>0</v>
      </c>
      <c r="I48" s="7">
        <v>-23640.05</v>
      </c>
      <c r="J48" s="7">
        <f t="shared" ref="J48" si="328">SUM(G48:I48)</f>
        <v>1567.9900000000016</v>
      </c>
      <c r="K48" s="16"/>
      <c r="L48" s="7">
        <f t="shared" ref="L48" si="329">B48+G48</f>
        <v>220101.86000000002</v>
      </c>
      <c r="M48" s="7">
        <f t="shared" ref="M48" si="330">C48+H48</f>
        <v>-184</v>
      </c>
      <c r="N48" s="7">
        <f t="shared" ref="N48" si="331">D48+I48</f>
        <v>-197433.06999999998</v>
      </c>
      <c r="O48" s="7">
        <f t="shared" ref="O48" si="332">E48+J48</f>
        <v>22484.790000000019</v>
      </c>
      <c r="P48" s="7"/>
      <c r="Q48" s="7">
        <f t="shared" ref="Q48:Q53" si="333">ROUND(O48*0.1,2)</f>
        <v>2248.48</v>
      </c>
      <c r="R48" s="7">
        <f t="shared" ref="R48" si="334">ROUND(Q48*0.15,2)</f>
        <v>337.27</v>
      </c>
      <c r="S48" s="7">
        <f t="shared" ref="S48" si="335">ROUND(Q48*0.85,2)</f>
        <v>1911.21</v>
      </c>
    </row>
    <row r="49" spans="1:19" ht="15" customHeight="1" x14ac:dyDescent="0.25">
      <c r="A49" s="23">
        <f t="shared" si="64"/>
        <v>44653</v>
      </c>
      <c r="B49" s="7">
        <v>130535.3</v>
      </c>
      <c r="C49" s="7">
        <v>-465</v>
      </c>
      <c r="D49" s="7">
        <v>-115234.31</v>
      </c>
      <c r="E49" s="7">
        <f t="shared" ref="E49" si="336">SUM(B49:D49)</f>
        <v>14835.990000000005</v>
      </c>
      <c r="F49" s="16"/>
      <c r="G49" s="7">
        <v>18680.740000000002</v>
      </c>
      <c r="H49" s="7">
        <v>0</v>
      </c>
      <c r="I49" s="7">
        <v>-16982.18</v>
      </c>
      <c r="J49" s="7">
        <f t="shared" ref="J49" si="337">SUM(G49:I49)</f>
        <v>1698.5600000000013</v>
      </c>
      <c r="K49" s="16"/>
      <c r="L49" s="7">
        <f t="shared" ref="L49" si="338">B49+G49</f>
        <v>149216.04</v>
      </c>
      <c r="M49" s="7">
        <f t="shared" ref="M49" si="339">C49+H49</f>
        <v>-465</v>
      </c>
      <c r="N49" s="7">
        <f t="shared" ref="N49" si="340">D49+I49</f>
        <v>-132216.49</v>
      </c>
      <c r="O49" s="7">
        <f t="shared" ref="O49" si="341">E49+J49</f>
        <v>16534.550000000007</v>
      </c>
      <c r="P49" s="7"/>
      <c r="Q49" s="7">
        <f t="shared" si="333"/>
        <v>1653.46</v>
      </c>
      <c r="R49" s="7">
        <f t="shared" ref="R49" si="342">ROUND(Q49*0.15,2)</f>
        <v>248.02</v>
      </c>
      <c r="S49" s="7">
        <f t="shared" ref="S49" si="343">ROUND(Q49*0.85,2)</f>
        <v>1405.44</v>
      </c>
    </row>
    <row r="50" spans="1:19" ht="15" customHeight="1" x14ac:dyDescent="0.25">
      <c r="A50" s="23">
        <f t="shared" si="64"/>
        <v>44660</v>
      </c>
      <c r="B50" s="7">
        <v>108660.65</v>
      </c>
      <c r="C50" s="7">
        <v>-2085</v>
      </c>
      <c r="D50" s="7">
        <v>-104966.81</v>
      </c>
      <c r="E50" s="7">
        <f t="shared" ref="E50" si="344">SUM(B50:D50)</f>
        <v>1608.8399999999965</v>
      </c>
      <c r="F50" s="16"/>
      <c r="G50" s="7">
        <v>24778.62</v>
      </c>
      <c r="H50" s="7">
        <v>-105</v>
      </c>
      <c r="I50" s="7">
        <v>-25090.67</v>
      </c>
      <c r="J50" s="7">
        <f t="shared" ref="J50" si="345">SUM(G50:I50)</f>
        <v>-417.04999999999927</v>
      </c>
      <c r="K50" s="16"/>
      <c r="L50" s="7">
        <f t="shared" ref="L50" si="346">B50+G50</f>
        <v>133439.26999999999</v>
      </c>
      <c r="M50" s="7">
        <f t="shared" ref="M50" si="347">C50+H50</f>
        <v>-2190</v>
      </c>
      <c r="N50" s="7">
        <f t="shared" ref="N50" si="348">D50+I50</f>
        <v>-130057.48</v>
      </c>
      <c r="O50" s="7">
        <f t="shared" ref="O50" si="349">E50+J50</f>
        <v>1191.7899999999972</v>
      </c>
      <c r="P50" s="7"/>
      <c r="Q50" s="7">
        <f t="shared" si="333"/>
        <v>119.18</v>
      </c>
      <c r="R50" s="7">
        <f t="shared" ref="R50" si="350">ROUND(Q50*0.15,2)</f>
        <v>17.88</v>
      </c>
      <c r="S50" s="7">
        <f t="shared" ref="S50" si="351">ROUND(Q50*0.85,2)</f>
        <v>101.3</v>
      </c>
    </row>
    <row r="51" spans="1:19" ht="15" customHeight="1" x14ac:dyDescent="0.25">
      <c r="A51" s="23">
        <f t="shared" si="64"/>
        <v>44667</v>
      </c>
      <c r="B51" s="7">
        <v>85835.199999999997</v>
      </c>
      <c r="C51" s="7">
        <v>-1744</v>
      </c>
      <c r="D51" s="7">
        <v>-71571.03</v>
      </c>
      <c r="E51" s="7">
        <f t="shared" ref="E51" si="352">SUM(B51:D51)</f>
        <v>12520.169999999998</v>
      </c>
      <c r="F51" s="16"/>
      <c r="G51" s="7">
        <v>27508.67</v>
      </c>
      <c r="H51" s="7">
        <v>0</v>
      </c>
      <c r="I51" s="7">
        <v>-26100.04</v>
      </c>
      <c r="J51" s="7">
        <f t="shared" ref="J51" si="353">SUM(G51:I51)</f>
        <v>1408.6299999999974</v>
      </c>
      <c r="K51" s="16"/>
      <c r="L51" s="7">
        <f t="shared" ref="L51" si="354">B51+G51</f>
        <v>113343.87</v>
      </c>
      <c r="M51" s="7">
        <f t="shared" ref="M51" si="355">C51+H51</f>
        <v>-1744</v>
      </c>
      <c r="N51" s="7">
        <f t="shared" ref="N51" si="356">D51+I51</f>
        <v>-97671.07</v>
      </c>
      <c r="O51" s="7">
        <f t="shared" ref="O51" si="357">E51+J51</f>
        <v>13928.799999999996</v>
      </c>
      <c r="P51" s="7"/>
      <c r="Q51" s="7">
        <f t="shared" si="333"/>
        <v>1392.88</v>
      </c>
      <c r="R51" s="7">
        <f t="shared" ref="R51" si="358">ROUND(Q51*0.15,2)</f>
        <v>208.93</v>
      </c>
      <c r="S51" s="7">
        <f t="shared" ref="S51" si="359">ROUND(Q51*0.85,2)</f>
        <v>1183.95</v>
      </c>
    </row>
    <row r="52" spans="1:19" ht="15" customHeight="1" x14ac:dyDescent="0.25">
      <c r="A52" s="23">
        <f t="shared" si="64"/>
        <v>44674</v>
      </c>
      <c r="B52" s="7">
        <v>95193.4</v>
      </c>
      <c r="C52" s="7">
        <v>-1677</v>
      </c>
      <c r="D52" s="7">
        <v>-77931.63</v>
      </c>
      <c r="E52" s="7">
        <f t="shared" ref="E52" si="360">SUM(B52:D52)</f>
        <v>15584.76999999999</v>
      </c>
      <c r="F52" s="16"/>
      <c r="G52" s="7">
        <v>41778.589999999997</v>
      </c>
      <c r="H52" s="7">
        <v>-22</v>
      </c>
      <c r="I52" s="7">
        <v>-40639.53</v>
      </c>
      <c r="J52" s="7">
        <f t="shared" ref="J52" si="361">SUM(G52:I52)</f>
        <v>1117.0599999999977</v>
      </c>
      <c r="K52" s="16"/>
      <c r="L52" s="7">
        <f t="shared" ref="L52" si="362">B52+G52</f>
        <v>136971.99</v>
      </c>
      <c r="M52" s="7">
        <f t="shared" ref="M52" si="363">C52+H52</f>
        <v>-1699</v>
      </c>
      <c r="N52" s="7">
        <f t="shared" ref="N52" si="364">D52+I52</f>
        <v>-118571.16</v>
      </c>
      <c r="O52" s="7">
        <f t="shared" ref="O52" si="365">E52+J52</f>
        <v>16701.829999999987</v>
      </c>
      <c r="P52" s="7"/>
      <c r="Q52" s="7">
        <f t="shared" si="333"/>
        <v>1670.18</v>
      </c>
      <c r="R52" s="7">
        <f t="shared" ref="R52" si="366">ROUND(Q52*0.15,2)</f>
        <v>250.53</v>
      </c>
      <c r="S52" s="7">
        <f t="shared" ref="S52" si="367">ROUND(Q52*0.85,2)</f>
        <v>1419.65</v>
      </c>
    </row>
    <row r="53" spans="1:19" ht="15" customHeight="1" x14ac:dyDescent="0.25">
      <c r="A53" s="23">
        <f t="shared" si="64"/>
        <v>44681</v>
      </c>
      <c r="B53" s="7">
        <v>122526.39999999999</v>
      </c>
      <c r="C53" s="7">
        <v>-5231</v>
      </c>
      <c r="D53" s="7">
        <v>-111563.72</v>
      </c>
      <c r="E53" s="7">
        <f t="shared" ref="E53" si="368">SUM(B53:D53)</f>
        <v>5731.679999999993</v>
      </c>
      <c r="F53" s="16"/>
      <c r="G53" s="7">
        <v>18203.29</v>
      </c>
      <c r="H53" s="7">
        <v>-171.66</v>
      </c>
      <c r="I53" s="7">
        <v>-16696.939999999999</v>
      </c>
      <c r="J53" s="7">
        <f t="shared" ref="J53" si="369">SUM(G53:I53)</f>
        <v>1334.6900000000023</v>
      </c>
      <c r="K53" s="16"/>
      <c r="L53" s="7">
        <f t="shared" ref="L53" si="370">B53+G53</f>
        <v>140729.69</v>
      </c>
      <c r="M53" s="7">
        <f t="shared" ref="M53" si="371">C53+H53</f>
        <v>-5402.66</v>
      </c>
      <c r="N53" s="7">
        <f t="shared" ref="N53" si="372">D53+I53</f>
        <v>-128260.66</v>
      </c>
      <c r="O53" s="7">
        <f t="shared" ref="O53" si="373">E53+J53</f>
        <v>7066.3699999999953</v>
      </c>
      <c r="P53" s="7"/>
      <c r="Q53" s="7">
        <f t="shared" si="333"/>
        <v>706.64</v>
      </c>
      <c r="R53" s="7">
        <f t="shared" ref="R53" si="374">ROUND(Q53*0.15,2)</f>
        <v>106</v>
      </c>
      <c r="S53" s="7">
        <f t="shared" ref="S53" si="375">ROUND(Q53*0.85,2)</f>
        <v>600.64</v>
      </c>
    </row>
    <row r="54" spans="1:19" ht="15" customHeight="1" x14ac:dyDescent="0.25">
      <c r="A54" s="23">
        <f t="shared" si="64"/>
        <v>44688</v>
      </c>
      <c r="B54" s="7">
        <v>148808.25</v>
      </c>
      <c r="C54" s="7">
        <v>-1036</v>
      </c>
      <c r="D54" s="7">
        <v>-114977.89</v>
      </c>
      <c r="E54" s="7">
        <f t="shared" ref="E54" si="376">SUM(B54:D54)</f>
        <v>32794.36</v>
      </c>
      <c r="F54" s="16"/>
      <c r="G54" s="7">
        <v>25145.27</v>
      </c>
      <c r="H54" s="7">
        <v>-50</v>
      </c>
      <c r="I54" s="7">
        <v>-24096.1</v>
      </c>
      <c r="J54" s="7">
        <f t="shared" ref="J54" si="377">SUM(G54:I54)</f>
        <v>999.17000000000189</v>
      </c>
      <c r="K54" s="16"/>
      <c r="L54" s="7">
        <f t="shared" ref="L54" si="378">B54+G54</f>
        <v>173953.52</v>
      </c>
      <c r="M54" s="7">
        <f t="shared" ref="M54" si="379">C54+H54</f>
        <v>-1086</v>
      </c>
      <c r="N54" s="7">
        <f t="shared" ref="N54" si="380">D54+I54</f>
        <v>-139073.99</v>
      </c>
      <c r="O54" s="7">
        <f t="shared" ref="O54" si="381">E54+J54</f>
        <v>33793.53</v>
      </c>
      <c r="P54" s="7"/>
      <c r="Q54" s="7">
        <f t="shared" ref="Q54" si="382">ROUND(O54*0.1,2)</f>
        <v>3379.35</v>
      </c>
      <c r="R54" s="7">
        <f t="shared" ref="R54" si="383">ROUND(Q54*0.15,2)</f>
        <v>506.9</v>
      </c>
      <c r="S54" s="7">
        <f t="shared" ref="S54" si="384">ROUND(Q54*0.85,2)</f>
        <v>2872.45</v>
      </c>
    </row>
    <row r="55" spans="1:19" ht="15" customHeight="1" x14ac:dyDescent="0.25">
      <c r="A55" s="23">
        <f t="shared" si="64"/>
        <v>44695</v>
      </c>
      <c r="B55" s="7">
        <v>119277.55</v>
      </c>
      <c r="C55" s="7">
        <v>-210</v>
      </c>
      <c r="D55" s="7">
        <v>-113495.44</v>
      </c>
      <c r="E55" s="7">
        <f t="shared" ref="E55" si="385">SUM(B55:D55)</f>
        <v>5572.1100000000006</v>
      </c>
      <c r="F55" s="16"/>
      <c r="G55" s="7">
        <v>24161.61</v>
      </c>
      <c r="H55" s="7">
        <v>0</v>
      </c>
      <c r="I55" s="7">
        <v>-23391.77</v>
      </c>
      <c r="J55" s="7">
        <f t="shared" ref="J55" si="386">SUM(G55:I55)</f>
        <v>769.84000000000015</v>
      </c>
      <c r="K55" s="16"/>
      <c r="L55" s="7">
        <f t="shared" ref="L55" si="387">B55+G55</f>
        <v>143439.16</v>
      </c>
      <c r="M55" s="7">
        <f t="shared" ref="M55" si="388">C55+H55</f>
        <v>-210</v>
      </c>
      <c r="N55" s="7">
        <f t="shared" ref="N55" si="389">D55+I55</f>
        <v>-136887.21</v>
      </c>
      <c r="O55" s="7">
        <f t="shared" ref="O55" si="390">E55+J55</f>
        <v>6341.9500000000007</v>
      </c>
      <c r="P55" s="7"/>
      <c r="Q55" s="7">
        <f>ROUND(O55*0.1,2)-0.01</f>
        <v>634.19000000000005</v>
      </c>
      <c r="R55" s="7">
        <f t="shared" ref="R55" si="391">ROUND(Q55*0.15,2)</f>
        <v>95.13</v>
      </c>
      <c r="S55" s="7">
        <f t="shared" ref="S55" si="392">ROUND(Q55*0.85,2)</f>
        <v>539.05999999999995</v>
      </c>
    </row>
    <row r="56" spans="1:19" ht="15" customHeight="1" x14ac:dyDescent="0.25">
      <c r="A56" s="23">
        <f t="shared" si="64"/>
        <v>44702</v>
      </c>
      <c r="B56" s="7">
        <v>121303.95</v>
      </c>
      <c r="C56" s="7">
        <v>-900</v>
      </c>
      <c r="D56" s="7">
        <v>-101268.86</v>
      </c>
      <c r="E56" s="7">
        <f t="shared" ref="E56" si="393">SUM(B56:D56)</f>
        <v>19135.089999999997</v>
      </c>
      <c r="F56" s="16"/>
      <c r="G56" s="7">
        <v>10135.17</v>
      </c>
      <c r="H56" s="7">
        <v>-50</v>
      </c>
      <c r="I56" s="7">
        <v>-9662.6299999999992</v>
      </c>
      <c r="J56" s="7">
        <f t="shared" ref="J56" si="394">SUM(G56:I56)</f>
        <v>422.54000000000087</v>
      </c>
      <c r="K56" s="16"/>
      <c r="L56" s="7">
        <f t="shared" ref="L56" si="395">B56+G56</f>
        <v>131439.12</v>
      </c>
      <c r="M56" s="7">
        <f t="shared" ref="M56" si="396">C56+H56</f>
        <v>-950</v>
      </c>
      <c r="N56" s="7">
        <f t="shared" ref="N56" si="397">D56+I56</f>
        <v>-110931.49</v>
      </c>
      <c r="O56" s="7">
        <f t="shared" ref="O56" si="398">E56+J56</f>
        <v>19557.629999999997</v>
      </c>
      <c r="P56" s="7"/>
      <c r="Q56" s="7">
        <f t="shared" ref="Q56:Q61" si="399">ROUND(O56*0.1,2)</f>
        <v>1955.76</v>
      </c>
      <c r="R56" s="7">
        <f t="shared" ref="R56" si="400">ROUND(Q56*0.15,2)</f>
        <v>293.36</v>
      </c>
      <c r="S56" s="7">
        <f t="shared" ref="S56" si="401">ROUND(Q56*0.85,2)</f>
        <v>1662.4</v>
      </c>
    </row>
    <row r="57" spans="1:19" ht="15" customHeight="1" x14ac:dyDescent="0.25">
      <c r="A57" s="23">
        <f t="shared" si="64"/>
        <v>44709</v>
      </c>
      <c r="B57" s="7">
        <v>124359.09999999999</v>
      </c>
      <c r="C57" s="7">
        <v>-211</v>
      </c>
      <c r="D57" s="7">
        <v>-131126.11000000002</v>
      </c>
      <c r="E57" s="7">
        <f t="shared" ref="E57" si="402">SUM(B57:D57)</f>
        <v>-6978.0100000000239</v>
      </c>
      <c r="F57" s="16"/>
      <c r="G57" s="7">
        <v>8195.08</v>
      </c>
      <c r="H57" s="7">
        <v>0</v>
      </c>
      <c r="I57" s="7">
        <v>-5185.87</v>
      </c>
      <c r="J57" s="7">
        <f t="shared" ref="J57" si="403">SUM(G57:I57)</f>
        <v>3009.21</v>
      </c>
      <c r="K57" s="16"/>
      <c r="L57" s="7">
        <f t="shared" ref="L57" si="404">B57+G57</f>
        <v>132554.18</v>
      </c>
      <c r="M57" s="7">
        <f t="shared" ref="M57" si="405">C57+H57</f>
        <v>-211</v>
      </c>
      <c r="N57" s="7">
        <f t="shared" ref="N57" si="406">D57+I57</f>
        <v>-136311.98000000001</v>
      </c>
      <c r="O57" s="7">
        <f t="shared" ref="O57" si="407">E57+J57</f>
        <v>-3968.8000000000238</v>
      </c>
      <c r="P57" s="7"/>
      <c r="Q57" s="7">
        <f t="shared" si="399"/>
        <v>-396.88</v>
      </c>
      <c r="R57" s="7">
        <f t="shared" ref="R57" si="408">ROUND(Q57*0.15,2)</f>
        <v>-59.53</v>
      </c>
      <c r="S57" s="7">
        <f t="shared" ref="S57" si="409">ROUND(Q57*0.85,2)</f>
        <v>-337.35</v>
      </c>
    </row>
    <row r="58" spans="1:19" ht="15" customHeight="1" x14ac:dyDescent="0.25">
      <c r="A58" s="23">
        <f t="shared" si="64"/>
        <v>44716</v>
      </c>
      <c r="B58" s="7">
        <v>108361.8</v>
      </c>
      <c r="C58" s="7">
        <v>-320</v>
      </c>
      <c r="D58" s="7">
        <v>-99433.73</v>
      </c>
      <c r="E58" s="7">
        <f t="shared" ref="E58" si="410">SUM(B58:D58)</f>
        <v>8608.070000000007</v>
      </c>
      <c r="F58" s="16"/>
      <c r="G58" s="7">
        <v>11935.17</v>
      </c>
      <c r="H58" s="7">
        <v>0</v>
      </c>
      <c r="I58" s="7">
        <v>-10783.14</v>
      </c>
      <c r="J58" s="7">
        <f t="shared" ref="J58" si="411">SUM(G58:I58)</f>
        <v>1152.0300000000007</v>
      </c>
      <c r="K58" s="16"/>
      <c r="L58" s="7">
        <f t="shared" ref="L58" si="412">B58+G58</f>
        <v>120296.97</v>
      </c>
      <c r="M58" s="7">
        <f t="shared" ref="M58" si="413">C58+H58</f>
        <v>-320</v>
      </c>
      <c r="N58" s="7">
        <f t="shared" ref="N58" si="414">D58+I58</f>
        <v>-110216.87</v>
      </c>
      <c r="O58" s="7">
        <f t="shared" ref="O58" si="415">E58+J58</f>
        <v>9760.1000000000076</v>
      </c>
      <c r="P58" s="7"/>
      <c r="Q58" s="7">
        <f t="shared" si="399"/>
        <v>976.01</v>
      </c>
      <c r="R58" s="7">
        <f t="shared" ref="R58" si="416">ROUND(Q58*0.15,2)</f>
        <v>146.4</v>
      </c>
      <c r="S58" s="7">
        <f t="shared" ref="S58" si="417">ROUND(Q58*0.85,2)</f>
        <v>829.61</v>
      </c>
    </row>
    <row r="59" spans="1:19" ht="15" customHeight="1" x14ac:dyDescent="0.25">
      <c r="A59" s="23">
        <f t="shared" si="64"/>
        <v>44723</v>
      </c>
      <c r="B59" s="7">
        <v>123150.75</v>
      </c>
      <c r="C59" s="7">
        <v>-2845</v>
      </c>
      <c r="D59" s="7">
        <v>-105296.92</v>
      </c>
      <c r="E59" s="7">
        <f t="shared" ref="E59" si="418">SUM(B59:D59)</f>
        <v>15008.830000000002</v>
      </c>
      <c r="F59" s="16"/>
      <c r="G59" s="7">
        <v>17298.61</v>
      </c>
      <c r="H59" s="7">
        <v>0</v>
      </c>
      <c r="I59" s="7">
        <v>-17103.96</v>
      </c>
      <c r="J59" s="7">
        <f t="shared" ref="J59" si="419">SUM(G59:I59)</f>
        <v>194.65000000000146</v>
      </c>
      <c r="K59" s="16"/>
      <c r="L59" s="7">
        <f t="shared" ref="L59" si="420">B59+G59</f>
        <v>140449.35999999999</v>
      </c>
      <c r="M59" s="7">
        <f t="shared" ref="M59" si="421">C59+H59</f>
        <v>-2845</v>
      </c>
      <c r="N59" s="7">
        <f t="shared" ref="N59" si="422">D59+I59</f>
        <v>-122400.88</v>
      </c>
      <c r="O59" s="7">
        <f t="shared" ref="O59" si="423">E59+J59</f>
        <v>15203.480000000003</v>
      </c>
      <c r="P59" s="7"/>
      <c r="Q59" s="7">
        <f t="shared" si="399"/>
        <v>1520.35</v>
      </c>
      <c r="R59" s="7">
        <f t="shared" ref="R59" si="424">ROUND(Q59*0.15,2)</f>
        <v>228.05</v>
      </c>
      <c r="S59" s="7">
        <f t="shared" ref="S59" si="425">ROUND(Q59*0.85,2)</f>
        <v>1292.3</v>
      </c>
    </row>
    <row r="60" spans="1:19" ht="15" customHeight="1" x14ac:dyDescent="0.25">
      <c r="A60" s="23">
        <f t="shared" si="64"/>
        <v>44730</v>
      </c>
      <c r="B60" s="7">
        <v>97057.05</v>
      </c>
      <c r="C60" s="7">
        <v>-369</v>
      </c>
      <c r="D60" s="7">
        <v>-87445.77</v>
      </c>
      <c r="E60" s="7">
        <f t="shared" ref="E60" si="426">SUM(B60:D60)</f>
        <v>9242.2799999999988</v>
      </c>
      <c r="F60" s="16"/>
      <c r="G60" s="7">
        <v>9039.94</v>
      </c>
      <c r="H60" s="7">
        <v>0</v>
      </c>
      <c r="I60" s="7">
        <v>-8396.64</v>
      </c>
      <c r="J60" s="7">
        <f t="shared" ref="J60" si="427">SUM(G60:I60)</f>
        <v>643.30000000000109</v>
      </c>
      <c r="K60" s="16"/>
      <c r="L60" s="7">
        <f t="shared" ref="L60" si="428">B60+G60</f>
        <v>106096.99</v>
      </c>
      <c r="M60" s="7">
        <f t="shared" ref="M60" si="429">C60+H60</f>
        <v>-369</v>
      </c>
      <c r="N60" s="7">
        <f t="shared" ref="N60" si="430">D60+I60</f>
        <v>-95842.41</v>
      </c>
      <c r="O60" s="7">
        <f t="shared" ref="O60" si="431">E60+J60</f>
        <v>9885.58</v>
      </c>
      <c r="P60" s="7"/>
      <c r="Q60" s="7">
        <f t="shared" si="399"/>
        <v>988.56</v>
      </c>
      <c r="R60" s="7">
        <f t="shared" ref="R60" si="432">ROUND(Q60*0.15,2)</f>
        <v>148.28</v>
      </c>
      <c r="S60" s="7">
        <f t="shared" ref="S60" si="433">ROUND(Q60*0.85,2)</f>
        <v>840.28</v>
      </c>
    </row>
    <row r="61" spans="1:19" ht="15" customHeight="1" x14ac:dyDescent="0.25">
      <c r="A61" s="23">
        <f t="shared" si="64"/>
        <v>44737</v>
      </c>
      <c r="B61" s="7">
        <v>77057.2</v>
      </c>
      <c r="C61" s="7">
        <v>-376</v>
      </c>
      <c r="D61" s="7">
        <v>-67834</v>
      </c>
      <c r="E61" s="7">
        <f t="shared" ref="E61:E62" si="434">SUM(B61:D61)</f>
        <v>8847.1999999999971</v>
      </c>
      <c r="F61" s="16"/>
      <c r="G61" s="7">
        <v>7033.8200000000006</v>
      </c>
      <c r="H61" s="7">
        <v>0</v>
      </c>
      <c r="I61" s="7">
        <v>-6115.01</v>
      </c>
      <c r="J61" s="7">
        <f t="shared" ref="J61:J62" si="435">SUM(G61:I61)</f>
        <v>918.8100000000004</v>
      </c>
      <c r="K61" s="16"/>
      <c r="L61" s="7">
        <f t="shared" ref="L61:L62" si="436">B61+G61</f>
        <v>84091.02</v>
      </c>
      <c r="M61" s="7">
        <f t="shared" ref="M61:M62" si="437">C61+H61</f>
        <v>-376</v>
      </c>
      <c r="N61" s="7">
        <f t="shared" ref="N61:N62" si="438">D61+I61</f>
        <v>-73949.009999999995</v>
      </c>
      <c r="O61" s="7">
        <f t="shared" ref="O61:O62" si="439">E61+J61</f>
        <v>9766.0099999999984</v>
      </c>
      <c r="P61" s="7"/>
      <c r="Q61" s="7">
        <f t="shared" si="399"/>
        <v>976.6</v>
      </c>
      <c r="R61" s="7">
        <f t="shared" ref="R61" si="440">ROUND(Q61*0.15,2)</f>
        <v>146.49</v>
      </c>
      <c r="S61" s="7">
        <f t="shared" ref="S61" si="441">ROUND(Q61*0.85,2)</f>
        <v>830.11</v>
      </c>
    </row>
    <row r="62" spans="1:19" ht="15" customHeight="1" x14ac:dyDescent="0.25">
      <c r="A62" s="24" t="s">
        <v>22</v>
      </c>
      <c r="B62" s="7">
        <v>37341.1</v>
      </c>
      <c r="C62" s="7">
        <v>-25</v>
      </c>
      <c r="D62" s="7">
        <v>-31968.79</v>
      </c>
      <c r="E62" s="7">
        <f t="shared" si="434"/>
        <v>5347.3099999999977</v>
      </c>
      <c r="F62" s="16"/>
      <c r="G62" s="7">
        <v>8229.99</v>
      </c>
      <c r="H62" s="7">
        <v>0</v>
      </c>
      <c r="I62" s="7">
        <v>-8894.1</v>
      </c>
      <c r="J62" s="7">
        <f t="shared" si="435"/>
        <v>-664.11000000000058</v>
      </c>
      <c r="K62" s="16"/>
      <c r="L62" s="7">
        <f t="shared" si="436"/>
        <v>45571.09</v>
      </c>
      <c r="M62" s="7">
        <f t="shared" si="437"/>
        <v>-25</v>
      </c>
      <c r="N62" s="7">
        <f t="shared" si="438"/>
        <v>-40862.89</v>
      </c>
      <c r="O62" s="7">
        <f t="shared" si="439"/>
        <v>4683.1999999999971</v>
      </c>
      <c r="P62" s="7"/>
      <c r="Q62" s="7">
        <f>ROUND(O62*0.1,2)-0.02</f>
        <v>468.3</v>
      </c>
      <c r="R62" s="7">
        <f>ROUND(Q62*0.15,2)</f>
        <v>70.25</v>
      </c>
      <c r="S62" s="7">
        <f>ROUND(Q62*0.85,2)-0.01</f>
        <v>398.05</v>
      </c>
    </row>
    <row r="63" spans="1:19" ht="15" customHeight="1" x14ac:dyDescent="0.25">
      <c r="A63" s="23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7"/>
    </row>
    <row r="64" spans="1:19" ht="15" customHeight="1" thickBot="1" x14ac:dyDescent="0.3">
      <c r="B64" s="8">
        <f>SUM(B10:B63)</f>
        <v>8744866.6400000025</v>
      </c>
      <c r="C64" s="8">
        <f>SUM(C10:C63)</f>
        <v>-81265</v>
      </c>
      <c r="D64" s="8">
        <f>SUM(D10:D63)</f>
        <v>-7575919.3300000001</v>
      </c>
      <c r="E64" s="8">
        <f>SUM(E10:E63)</f>
        <v>1087682.31</v>
      </c>
      <c r="F64" s="16"/>
      <c r="G64" s="8">
        <f>SUM(G10:G63)</f>
        <v>1222627.8600000001</v>
      </c>
      <c r="H64" s="8">
        <f>SUM(H10:H63)</f>
        <v>-648.66</v>
      </c>
      <c r="I64" s="8">
        <f>SUM(I10:I63)</f>
        <v>-1154164.21</v>
      </c>
      <c r="J64" s="8">
        <f>SUM(J10:J63)</f>
        <v>67814.99000000002</v>
      </c>
      <c r="K64" s="16"/>
      <c r="L64" s="8">
        <f>SUM(L10:L63)</f>
        <v>9967494.4999999963</v>
      </c>
      <c r="M64" s="8">
        <f>SUM(M10:M63)</f>
        <v>-81913.66</v>
      </c>
      <c r="N64" s="8">
        <f>SUM(N10:N63)</f>
        <v>-8730083.5400000047</v>
      </c>
      <c r="O64" s="8">
        <f>SUM(O10:O63)</f>
        <v>1155497.3</v>
      </c>
      <c r="P64" s="16"/>
      <c r="Q64" s="8">
        <f>SUM(Q10:Q63)</f>
        <v>115549.75000000001</v>
      </c>
      <c r="R64" s="8">
        <f>SUM(R10:R63)</f>
        <v>17332.46</v>
      </c>
      <c r="S64" s="8">
        <f>SUM(S10:S63)</f>
        <v>98217.29</v>
      </c>
    </row>
    <row r="65" spans="1:1" ht="15" customHeight="1" thickTop="1" x14ac:dyDescent="0.25"/>
    <row r="66" spans="1:1" ht="15" customHeight="1" x14ac:dyDescent="0.25">
      <c r="A66" s="14" t="s">
        <v>21</v>
      </c>
    </row>
    <row r="67" spans="1:1" ht="15" customHeight="1" x14ac:dyDescent="0.25">
      <c r="A67" s="14" t="s">
        <v>11</v>
      </c>
    </row>
    <row r="68" spans="1:1" ht="15" customHeight="1" x14ac:dyDescent="0.25">
      <c r="A68" s="14" t="s">
        <v>23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56" orientation="landscape" r:id="rId1"/>
  <ignoredErrors>
    <ignoredError sqref="E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4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3.570312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5" customWidth="1"/>
    <col min="7" max="7" width="15.7109375" style="1" customWidth="1"/>
    <col min="8" max="8" width="13.7109375" style="1" customWidth="1"/>
    <col min="9" max="9" width="16.7109375" style="1" customWidth="1"/>
    <col min="10" max="10" width="13.7109375" style="1" customWidth="1"/>
    <col min="11" max="11" width="4.7109375" style="15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21"/>
      <c r="B3" s="25" t="s">
        <v>14</v>
      </c>
      <c r="C3" s="25"/>
      <c r="D3" s="25"/>
      <c r="E3" s="25"/>
      <c r="F3" s="17"/>
      <c r="G3" s="25" t="s">
        <v>16</v>
      </c>
      <c r="H3" s="25"/>
      <c r="I3" s="25"/>
      <c r="J3" s="25"/>
      <c r="K3" s="17"/>
      <c r="L3" s="25" t="s">
        <v>15</v>
      </c>
      <c r="M3" s="25"/>
      <c r="N3" s="25"/>
      <c r="O3" s="25"/>
      <c r="P3" s="21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8"/>
      <c r="G4" s="5" t="s">
        <v>0</v>
      </c>
      <c r="H4" s="4" t="s">
        <v>2</v>
      </c>
      <c r="I4" s="5" t="s">
        <v>1</v>
      </c>
      <c r="J4" s="5" t="s">
        <v>7</v>
      </c>
      <c r="K4" s="18"/>
      <c r="L4" s="5" t="s">
        <v>0</v>
      </c>
      <c r="M4" s="4" t="s">
        <v>2</v>
      </c>
      <c r="N4" s="5" t="s">
        <v>1</v>
      </c>
      <c r="O4" s="5" t="s">
        <v>7</v>
      </c>
      <c r="P4" s="18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3" t="s">
        <v>18</v>
      </c>
      <c r="B6" s="7">
        <v>9518995.5000000019</v>
      </c>
      <c r="C6" s="7">
        <v>-33993</v>
      </c>
      <c r="D6" s="7">
        <v>-8653507.2700000014</v>
      </c>
      <c r="E6" s="7">
        <v>831495.23</v>
      </c>
      <c r="F6" s="16"/>
      <c r="G6" s="22">
        <v>2864493.7499999995</v>
      </c>
      <c r="H6" s="22">
        <v>-556.25</v>
      </c>
      <c r="I6" s="22">
        <v>-2634391.5899999994</v>
      </c>
      <c r="J6" s="22">
        <v>229545.90999999995</v>
      </c>
      <c r="K6" s="16"/>
      <c r="L6" s="7">
        <v>12383489.249999998</v>
      </c>
      <c r="M6" s="7">
        <v>-34549.25</v>
      </c>
      <c r="N6" s="7">
        <v>-11287898.860000005</v>
      </c>
      <c r="O6" s="7">
        <v>1061041.1399999999</v>
      </c>
      <c r="P6" s="16"/>
      <c r="Q6" s="7">
        <v>106104.18000000002</v>
      </c>
      <c r="R6" s="7">
        <v>15915.660000000002</v>
      </c>
      <c r="S6" s="7">
        <v>90188.520000000019</v>
      </c>
    </row>
    <row r="8" spans="1:19" ht="15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23"/>
      <c r="B9" s="7"/>
      <c r="C9" s="7"/>
      <c r="D9" s="7"/>
      <c r="E9" s="7"/>
      <c r="F9" s="16"/>
      <c r="G9" s="7"/>
      <c r="H9" s="7"/>
      <c r="I9" s="7"/>
      <c r="J9" s="7"/>
      <c r="K9" s="16"/>
      <c r="L9" s="7"/>
      <c r="M9" s="7"/>
      <c r="N9" s="7"/>
      <c r="O9" s="7"/>
      <c r="P9" s="7"/>
      <c r="Q9" s="7"/>
      <c r="R9" s="7"/>
      <c r="S9" s="7"/>
    </row>
    <row r="10" spans="1:19" ht="15" customHeight="1" x14ac:dyDescent="0.25">
      <c r="A10" s="23" t="s">
        <v>20</v>
      </c>
      <c r="B10" s="7">
        <v>43000.5</v>
      </c>
      <c r="C10" s="7">
        <v>0</v>
      </c>
      <c r="D10" s="7">
        <v>-58103.25</v>
      </c>
      <c r="E10" s="7">
        <f t="shared" ref="E10" si="0">SUM(B10:D10)</f>
        <v>-15102.75</v>
      </c>
      <c r="F10" s="16"/>
      <c r="G10" s="7">
        <v>23978.28</v>
      </c>
      <c r="H10" s="7">
        <v>0</v>
      </c>
      <c r="I10" s="7">
        <v>-27414.42</v>
      </c>
      <c r="J10" s="7">
        <f t="shared" ref="J10" si="1">SUM(G10:I10)</f>
        <v>-3436.1399999999994</v>
      </c>
      <c r="K10" s="16"/>
      <c r="L10" s="7">
        <f t="shared" ref="L10:O10" si="2">B10+G10</f>
        <v>66978.78</v>
      </c>
      <c r="M10" s="7">
        <f t="shared" si="2"/>
        <v>0</v>
      </c>
      <c r="N10" s="7">
        <f t="shared" si="2"/>
        <v>-85517.67</v>
      </c>
      <c r="O10" s="7">
        <f t="shared" si="2"/>
        <v>-18538.89</v>
      </c>
      <c r="P10" s="7"/>
      <c r="Q10" s="7">
        <f>ROUND(O10*0.1,2)-0.02</f>
        <v>-1853.91</v>
      </c>
      <c r="R10" s="7">
        <f t="shared" ref="R10" si="3">ROUND(Q10*0.15,2)</f>
        <v>-278.08999999999997</v>
      </c>
      <c r="S10" s="7">
        <f t="shared" ref="S10" si="4">ROUND(Q10*0.85,2)</f>
        <v>-1575.82</v>
      </c>
    </row>
    <row r="11" spans="1:19" ht="15" customHeight="1" x14ac:dyDescent="0.25">
      <c r="A11" s="23">
        <v>44387</v>
      </c>
      <c r="B11" s="7">
        <v>103636.8</v>
      </c>
      <c r="C11" s="7">
        <v>0</v>
      </c>
      <c r="D11" s="7">
        <v>-65628.61</v>
      </c>
      <c r="E11" s="7">
        <f t="shared" ref="E11" si="5">SUM(B11:D11)</f>
        <v>38008.19</v>
      </c>
      <c r="F11" s="16"/>
      <c r="G11" s="7">
        <v>66140.08</v>
      </c>
      <c r="H11" s="7">
        <v>0</v>
      </c>
      <c r="I11" s="7">
        <v>-56878.700000000004</v>
      </c>
      <c r="J11" s="7">
        <f t="shared" ref="J11" si="6">SUM(G11:I11)</f>
        <v>9261.3799999999974</v>
      </c>
      <c r="K11" s="16"/>
      <c r="L11" s="7">
        <f t="shared" ref="L11" si="7">B11+G11</f>
        <v>169776.88</v>
      </c>
      <c r="M11" s="7">
        <f t="shared" ref="M11" si="8">C11+H11</f>
        <v>0</v>
      </c>
      <c r="N11" s="7">
        <f t="shared" ref="N11" si="9">D11+I11</f>
        <v>-122507.31</v>
      </c>
      <c r="O11" s="7">
        <f t="shared" ref="O11" si="10">E11+J11</f>
        <v>47269.57</v>
      </c>
      <c r="P11" s="7"/>
      <c r="Q11" s="7">
        <f t="shared" ref="Q11:Q16" si="11">ROUND(O11*0.1,2)</f>
        <v>4726.96</v>
      </c>
      <c r="R11" s="7">
        <f t="shared" ref="R11" si="12">ROUND(Q11*0.15,2)</f>
        <v>709.04</v>
      </c>
      <c r="S11" s="7">
        <f t="shared" ref="S11" si="13">ROUND(Q11*0.85,2)</f>
        <v>4017.92</v>
      </c>
    </row>
    <row r="12" spans="1:19" ht="15" customHeight="1" x14ac:dyDescent="0.25">
      <c r="A12" s="23">
        <f t="shared" ref="A12:A17" si="14">A11+7</f>
        <v>44394</v>
      </c>
      <c r="B12" s="7">
        <v>159020.5</v>
      </c>
      <c r="C12" s="7">
        <v>-100</v>
      </c>
      <c r="D12" s="7">
        <v>-108575.2</v>
      </c>
      <c r="E12" s="7">
        <f t="shared" ref="E12" si="15">SUM(B12:D12)</f>
        <v>50345.3</v>
      </c>
      <c r="F12" s="16"/>
      <c r="G12" s="7">
        <v>38061.39</v>
      </c>
      <c r="H12" s="7">
        <v>0</v>
      </c>
      <c r="I12" s="7">
        <v>-31303.49</v>
      </c>
      <c r="J12" s="7">
        <f t="shared" ref="J12" si="16">SUM(G12:I12)</f>
        <v>6757.8999999999978</v>
      </c>
      <c r="K12" s="16"/>
      <c r="L12" s="7">
        <f t="shared" ref="L12" si="17">B12+G12</f>
        <v>197081.89</v>
      </c>
      <c r="M12" s="7">
        <f t="shared" ref="M12" si="18">C12+H12</f>
        <v>-100</v>
      </c>
      <c r="N12" s="7">
        <f t="shared" ref="N12" si="19">D12+I12</f>
        <v>-139878.69</v>
      </c>
      <c r="O12" s="7">
        <f t="shared" ref="O12" si="20">E12+J12</f>
        <v>57103.199999999997</v>
      </c>
      <c r="P12" s="7"/>
      <c r="Q12" s="7">
        <f t="shared" si="11"/>
        <v>5710.32</v>
      </c>
      <c r="R12" s="7">
        <f t="shared" ref="R12" si="21">ROUND(Q12*0.15,2)</f>
        <v>856.55</v>
      </c>
      <c r="S12" s="7">
        <f t="shared" ref="S12" si="22">ROUND(Q12*0.85,2)</f>
        <v>4853.7700000000004</v>
      </c>
    </row>
    <row r="13" spans="1:19" ht="15" customHeight="1" x14ac:dyDescent="0.25">
      <c r="A13" s="23">
        <f t="shared" si="14"/>
        <v>44401</v>
      </c>
      <c r="B13" s="7">
        <v>130746</v>
      </c>
      <c r="C13" s="7">
        <v>0</v>
      </c>
      <c r="D13" s="7">
        <v>-125654.59</v>
      </c>
      <c r="E13" s="7">
        <f t="shared" ref="E13" si="23">SUM(B13:D13)</f>
        <v>5091.4100000000035</v>
      </c>
      <c r="F13" s="16"/>
      <c r="G13" s="7">
        <v>122093.05</v>
      </c>
      <c r="H13" s="7">
        <v>0</v>
      </c>
      <c r="I13" s="7">
        <v>-110081.97</v>
      </c>
      <c r="J13" s="7">
        <f t="shared" ref="J13" si="24">SUM(G13:I13)</f>
        <v>12011.080000000002</v>
      </c>
      <c r="K13" s="16"/>
      <c r="L13" s="7">
        <f t="shared" ref="L13" si="25">B13+G13</f>
        <v>252839.05</v>
      </c>
      <c r="M13" s="7">
        <f t="shared" ref="M13" si="26">C13+H13</f>
        <v>0</v>
      </c>
      <c r="N13" s="7">
        <f t="shared" ref="N13" si="27">D13+I13</f>
        <v>-235736.56</v>
      </c>
      <c r="O13" s="7">
        <f t="shared" ref="O13" si="28">E13+J13</f>
        <v>17102.490000000005</v>
      </c>
      <c r="P13" s="7"/>
      <c r="Q13" s="7">
        <f t="shared" si="11"/>
        <v>1710.25</v>
      </c>
      <c r="R13" s="7">
        <f t="shared" ref="R13" si="29">ROUND(Q13*0.15,2)</f>
        <v>256.54000000000002</v>
      </c>
      <c r="S13" s="7">
        <f t="shared" ref="S13" si="30">ROUND(Q13*0.85,2)</f>
        <v>1453.71</v>
      </c>
    </row>
    <row r="14" spans="1:19" ht="15" customHeight="1" x14ac:dyDescent="0.25">
      <c r="A14" s="23">
        <f t="shared" si="14"/>
        <v>44408</v>
      </c>
      <c r="B14" s="7">
        <v>120066.8</v>
      </c>
      <c r="C14" s="7">
        <v>0</v>
      </c>
      <c r="D14" s="7">
        <v>-109363.08</v>
      </c>
      <c r="E14" s="7">
        <f t="shared" ref="E14" si="31">SUM(B14:D14)</f>
        <v>10703.720000000001</v>
      </c>
      <c r="F14" s="16"/>
      <c r="G14" s="7">
        <v>67930.33</v>
      </c>
      <c r="H14" s="7">
        <v>0</v>
      </c>
      <c r="I14" s="7">
        <v>-60870.99</v>
      </c>
      <c r="J14" s="7">
        <f t="shared" ref="J14" si="32">SUM(G14:I14)</f>
        <v>7059.3400000000038</v>
      </c>
      <c r="K14" s="16"/>
      <c r="L14" s="7">
        <f t="shared" ref="L14" si="33">B14+G14</f>
        <v>187997.13</v>
      </c>
      <c r="M14" s="7">
        <f t="shared" ref="M14" si="34">C14+H14</f>
        <v>0</v>
      </c>
      <c r="N14" s="7">
        <f t="shared" ref="N14" si="35">D14+I14</f>
        <v>-170234.07</v>
      </c>
      <c r="O14" s="7">
        <f t="shared" ref="O14" si="36">E14+J14</f>
        <v>17763.060000000005</v>
      </c>
      <c r="P14" s="7"/>
      <c r="Q14" s="7">
        <f t="shared" si="11"/>
        <v>1776.31</v>
      </c>
      <c r="R14" s="7">
        <f t="shared" ref="R14" si="37">ROUND(Q14*0.15,2)</f>
        <v>266.45</v>
      </c>
      <c r="S14" s="7">
        <f t="shared" ref="S14" si="38">ROUND(Q14*0.85,2)</f>
        <v>1509.86</v>
      </c>
    </row>
    <row r="15" spans="1:19" ht="15" customHeight="1" x14ac:dyDescent="0.25">
      <c r="A15" s="23">
        <f t="shared" si="14"/>
        <v>44415</v>
      </c>
      <c r="B15" s="7">
        <v>136071.29999999999</v>
      </c>
      <c r="C15" s="7">
        <v>-5</v>
      </c>
      <c r="D15" s="7">
        <v>-145807.82999999999</v>
      </c>
      <c r="E15" s="7">
        <f t="shared" ref="E15" si="39">SUM(B15:D15)</f>
        <v>-9741.5299999999988</v>
      </c>
      <c r="F15" s="16"/>
      <c r="G15" s="7">
        <v>54216.07</v>
      </c>
      <c r="H15" s="7">
        <v>0</v>
      </c>
      <c r="I15" s="7">
        <v>-60376.76</v>
      </c>
      <c r="J15" s="7">
        <f t="shared" ref="J15" si="40">SUM(G15:I15)</f>
        <v>-6160.6900000000023</v>
      </c>
      <c r="K15" s="16"/>
      <c r="L15" s="7">
        <f t="shared" ref="L15" si="41">B15+G15</f>
        <v>190287.37</v>
      </c>
      <c r="M15" s="7">
        <f t="shared" ref="M15" si="42">C15+H15</f>
        <v>-5</v>
      </c>
      <c r="N15" s="7">
        <f t="shared" ref="N15" si="43">D15+I15</f>
        <v>-206184.59</v>
      </c>
      <c r="O15" s="7">
        <f t="shared" ref="O15" si="44">E15+J15</f>
        <v>-15902.220000000001</v>
      </c>
      <c r="P15" s="7"/>
      <c r="Q15" s="7">
        <f t="shared" si="11"/>
        <v>-1590.22</v>
      </c>
      <c r="R15" s="7">
        <f t="shared" ref="R15" si="45">ROUND(Q15*0.15,2)</f>
        <v>-238.53</v>
      </c>
      <c r="S15" s="7">
        <f t="shared" ref="S15" si="46">ROUND(Q15*0.85,2)</f>
        <v>-1351.69</v>
      </c>
    </row>
    <row r="16" spans="1:19" ht="15" customHeight="1" x14ac:dyDescent="0.25">
      <c r="A16" s="23">
        <f t="shared" si="14"/>
        <v>44422</v>
      </c>
      <c r="B16" s="7">
        <v>144576.5</v>
      </c>
      <c r="C16" s="7">
        <v>-150</v>
      </c>
      <c r="D16" s="7">
        <v>-156438.44</v>
      </c>
      <c r="E16" s="7">
        <f t="shared" ref="E16" si="47">SUM(B16:D16)</f>
        <v>-12011.940000000002</v>
      </c>
      <c r="F16" s="16"/>
      <c r="G16" s="7">
        <v>82747.33</v>
      </c>
      <c r="H16" s="7">
        <v>0</v>
      </c>
      <c r="I16" s="7">
        <v>-66655.199999999997</v>
      </c>
      <c r="J16" s="7">
        <f t="shared" ref="J16" si="48">SUM(G16:I16)</f>
        <v>16092.130000000005</v>
      </c>
      <c r="K16" s="16"/>
      <c r="L16" s="7">
        <f t="shared" ref="L16" si="49">B16+G16</f>
        <v>227323.83000000002</v>
      </c>
      <c r="M16" s="7">
        <f t="shared" ref="M16" si="50">C16+H16</f>
        <v>-150</v>
      </c>
      <c r="N16" s="7">
        <f t="shared" ref="N16" si="51">D16+I16</f>
        <v>-223093.64</v>
      </c>
      <c r="O16" s="7">
        <f t="shared" ref="O16" si="52">E16+J16</f>
        <v>4080.1900000000023</v>
      </c>
      <c r="P16" s="7"/>
      <c r="Q16" s="7">
        <f t="shared" si="11"/>
        <v>408.02</v>
      </c>
      <c r="R16" s="7">
        <f t="shared" ref="R16" si="53">ROUND(Q16*0.15,2)</f>
        <v>61.2</v>
      </c>
      <c r="S16" s="7">
        <f t="shared" ref="S16" si="54">ROUND(Q16*0.85,2)</f>
        <v>346.82</v>
      </c>
    </row>
    <row r="17" spans="1:19" ht="15" customHeight="1" x14ac:dyDescent="0.25">
      <c r="A17" s="23">
        <f t="shared" si="14"/>
        <v>44429</v>
      </c>
      <c r="B17" s="7">
        <v>152078.20000000001</v>
      </c>
      <c r="C17" s="7">
        <v>0</v>
      </c>
      <c r="D17" s="7">
        <v>-128633.85</v>
      </c>
      <c r="E17" s="7">
        <f t="shared" ref="E17" si="55">SUM(B17:D17)</f>
        <v>23444.350000000006</v>
      </c>
      <c r="F17" s="16"/>
      <c r="G17" s="7">
        <v>133049.47</v>
      </c>
      <c r="H17" s="7">
        <v>0</v>
      </c>
      <c r="I17" s="7">
        <v>-200615.49</v>
      </c>
      <c r="J17" s="7">
        <f t="shared" ref="J17" si="56">SUM(G17:I17)</f>
        <v>-67566.01999999999</v>
      </c>
      <c r="K17" s="16"/>
      <c r="L17" s="7">
        <f t="shared" ref="L17" si="57">B17+G17</f>
        <v>285127.67000000004</v>
      </c>
      <c r="M17" s="7">
        <f t="shared" ref="M17" si="58">C17+H17</f>
        <v>0</v>
      </c>
      <c r="N17" s="7">
        <f t="shared" ref="N17" si="59">D17+I17</f>
        <v>-329249.33999999997</v>
      </c>
      <c r="O17" s="7">
        <f t="shared" ref="O17" si="60">E17+J17</f>
        <v>-44121.669999999984</v>
      </c>
      <c r="P17" s="7"/>
      <c r="Q17" s="7">
        <f t="shared" ref="Q17" si="61">ROUND(O17*0.1,2)</f>
        <v>-4412.17</v>
      </c>
      <c r="R17" s="7">
        <f t="shared" ref="R17" si="62">ROUND(Q17*0.15,2)</f>
        <v>-661.83</v>
      </c>
      <c r="S17" s="7">
        <f t="shared" ref="S17" si="63">ROUND(Q17*0.85,2)</f>
        <v>-3750.34</v>
      </c>
    </row>
    <row r="18" spans="1:19" ht="15" customHeight="1" x14ac:dyDescent="0.25">
      <c r="A18" s="23">
        <f t="shared" ref="A18:A30" si="64">A17+7</f>
        <v>44436</v>
      </c>
      <c r="B18" s="7">
        <v>127080.6</v>
      </c>
      <c r="C18" s="7">
        <v>-5</v>
      </c>
      <c r="D18" s="7">
        <v>-84236.81</v>
      </c>
      <c r="E18" s="7">
        <f t="shared" ref="E18" si="65">SUM(B18:D18)</f>
        <v>42838.790000000008</v>
      </c>
      <c r="F18" s="16"/>
      <c r="G18" s="7">
        <v>98340.07</v>
      </c>
      <c r="H18" s="7">
        <v>0</v>
      </c>
      <c r="I18" s="7">
        <v>-99197.55</v>
      </c>
      <c r="J18" s="7">
        <f t="shared" ref="J18" si="66">SUM(G18:I18)</f>
        <v>-857.47999999999593</v>
      </c>
      <c r="K18" s="16"/>
      <c r="L18" s="7">
        <f t="shared" ref="L18" si="67">B18+G18</f>
        <v>225420.67</v>
      </c>
      <c r="M18" s="7">
        <f t="shared" ref="M18" si="68">C18+H18</f>
        <v>-5</v>
      </c>
      <c r="N18" s="7">
        <f t="shared" ref="N18" si="69">D18+I18</f>
        <v>-183434.36</v>
      </c>
      <c r="O18" s="7">
        <f t="shared" ref="O18" si="70">E18+J18</f>
        <v>41981.310000000012</v>
      </c>
      <c r="P18" s="7"/>
      <c r="Q18" s="7">
        <f t="shared" ref="Q18" si="71">ROUND(O18*0.1,2)</f>
        <v>4198.13</v>
      </c>
      <c r="R18" s="7">
        <f t="shared" ref="R18" si="72">ROUND(Q18*0.15,2)</f>
        <v>629.72</v>
      </c>
      <c r="S18" s="7">
        <f t="shared" ref="S18" si="73">ROUND(Q18*0.85,2)</f>
        <v>3568.41</v>
      </c>
    </row>
    <row r="19" spans="1:19" ht="15" customHeight="1" x14ac:dyDescent="0.25">
      <c r="A19" s="23">
        <f t="shared" si="64"/>
        <v>44443</v>
      </c>
      <c r="B19" s="7">
        <v>162483.70000000001</v>
      </c>
      <c r="C19" s="7">
        <v>-840</v>
      </c>
      <c r="D19" s="7">
        <v>-75911</v>
      </c>
      <c r="E19" s="7">
        <f t="shared" ref="E19" si="74">SUM(B19:D19)</f>
        <v>85732.700000000012</v>
      </c>
      <c r="F19" s="16"/>
      <c r="G19" s="7">
        <v>113151.12</v>
      </c>
      <c r="H19" s="7">
        <v>-400</v>
      </c>
      <c r="I19" s="7">
        <v>-97356.64</v>
      </c>
      <c r="J19" s="7">
        <f t="shared" ref="J19" si="75">SUM(G19:I19)</f>
        <v>15394.479999999996</v>
      </c>
      <c r="K19" s="16"/>
      <c r="L19" s="7">
        <f t="shared" ref="L19" si="76">B19+G19</f>
        <v>275634.82</v>
      </c>
      <c r="M19" s="7">
        <f t="shared" ref="M19" si="77">C19+H19</f>
        <v>-1240</v>
      </c>
      <c r="N19" s="7">
        <f t="shared" ref="N19" si="78">D19+I19</f>
        <v>-173267.64</v>
      </c>
      <c r="O19" s="7">
        <f t="shared" ref="O19" si="79">E19+J19</f>
        <v>101127.18000000001</v>
      </c>
      <c r="P19" s="7"/>
      <c r="Q19" s="7">
        <f t="shared" ref="Q19" si="80">ROUND(O19*0.1,2)</f>
        <v>10112.719999999999</v>
      </c>
      <c r="R19" s="7">
        <f t="shared" ref="R19" si="81">ROUND(Q19*0.15,2)</f>
        <v>1516.91</v>
      </c>
      <c r="S19" s="7">
        <f t="shared" ref="S19" si="82">ROUND(Q19*0.85,2)</f>
        <v>8595.81</v>
      </c>
    </row>
    <row r="20" spans="1:19" ht="15" customHeight="1" x14ac:dyDescent="0.25">
      <c r="A20" s="23">
        <f t="shared" si="64"/>
        <v>44450</v>
      </c>
      <c r="B20" s="7">
        <v>201656.4</v>
      </c>
      <c r="C20" s="7">
        <v>-3</v>
      </c>
      <c r="D20" s="7">
        <v>-127255.49</v>
      </c>
      <c r="E20" s="7">
        <f t="shared" ref="E20" si="83">SUM(B20:D20)</f>
        <v>74397.909999999989</v>
      </c>
      <c r="F20" s="16"/>
      <c r="G20" s="7">
        <v>101358.2</v>
      </c>
      <c r="H20" s="7">
        <v>0</v>
      </c>
      <c r="I20" s="7">
        <v>-78285.009999999995</v>
      </c>
      <c r="J20" s="7">
        <f t="shared" ref="J20" si="84">SUM(G20:I20)</f>
        <v>23073.190000000002</v>
      </c>
      <c r="K20" s="16"/>
      <c r="L20" s="7">
        <f t="shared" ref="L20" si="85">B20+G20</f>
        <v>303014.59999999998</v>
      </c>
      <c r="M20" s="7">
        <f t="shared" ref="M20" si="86">C20+H20</f>
        <v>-3</v>
      </c>
      <c r="N20" s="7">
        <f t="shared" ref="N20" si="87">D20+I20</f>
        <v>-205540.5</v>
      </c>
      <c r="O20" s="7">
        <f t="shared" ref="O20" si="88">E20+J20</f>
        <v>97471.099999999991</v>
      </c>
      <c r="P20" s="7"/>
      <c r="Q20" s="7">
        <f t="shared" ref="Q20" si="89">ROUND(O20*0.1,2)</f>
        <v>9747.11</v>
      </c>
      <c r="R20" s="7">
        <f t="shared" ref="R20" si="90">ROUND(Q20*0.15,2)</f>
        <v>1462.07</v>
      </c>
      <c r="S20" s="7">
        <f t="shared" ref="S20" si="91">ROUND(Q20*0.85,2)</f>
        <v>8285.0400000000009</v>
      </c>
    </row>
    <row r="21" spans="1:19" ht="15" customHeight="1" x14ac:dyDescent="0.25">
      <c r="A21" s="23">
        <f t="shared" si="64"/>
        <v>44457</v>
      </c>
      <c r="B21" s="7">
        <v>310324.5</v>
      </c>
      <c r="C21" s="7">
        <v>-306</v>
      </c>
      <c r="D21" s="7">
        <v>-237791.29</v>
      </c>
      <c r="E21" s="7">
        <f t="shared" ref="E21" si="92">SUM(B21:D21)</f>
        <v>72227.209999999992</v>
      </c>
      <c r="F21" s="16"/>
      <c r="G21" s="7">
        <v>253446.59</v>
      </c>
      <c r="H21" s="7">
        <v>0</v>
      </c>
      <c r="I21" s="7">
        <v>-290346.84999999998</v>
      </c>
      <c r="J21" s="7">
        <f t="shared" ref="J21" si="93">SUM(G21:I21)</f>
        <v>-36900.25999999998</v>
      </c>
      <c r="K21" s="16"/>
      <c r="L21" s="7">
        <f t="shared" ref="L21" si="94">B21+G21</f>
        <v>563771.09</v>
      </c>
      <c r="M21" s="7">
        <f t="shared" ref="M21" si="95">C21+H21</f>
        <v>-306</v>
      </c>
      <c r="N21" s="7">
        <f t="shared" ref="N21" si="96">D21+I21</f>
        <v>-528138.14</v>
      </c>
      <c r="O21" s="7">
        <f t="shared" ref="O21" si="97">E21+J21</f>
        <v>35326.950000000012</v>
      </c>
      <c r="P21" s="7"/>
      <c r="Q21" s="7">
        <f t="shared" ref="Q21" si="98">ROUND(O21*0.1,2)</f>
        <v>3532.7</v>
      </c>
      <c r="R21" s="7">
        <f t="shared" ref="R21" si="99">ROUND(Q21*0.15,2)</f>
        <v>529.91</v>
      </c>
      <c r="S21" s="7">
        <f>ROUND(Q21*0.85,2)-0.01</f>
        <v>3002.79</v>
      </c>
    </row>
    <row r="22" spans="1:19" ht="15" customHeight="1" x14ac:dyDescent="0.25">
      <c r="A22" s="23">
        <f t="shared" si="64"/>
        <v>44464</v>
      </c>
      <c r="B22" s="7">
        <v>252359.4</v>
      </c>
      <c r="C22" s="7">
        <v>-2757</v>
      </c>
      <c r="D22" s="7">
        <v>-205367.04000000001</v>
      </c>
      <c r="E22" s="7">
        <f t="shared" ref="E22" si="100">SUM(B22:D22)</f>
        <v>44235.359999999986</v>
      </c>
      <c r="F22" s="16"/>
      <c r="G22" s="7">
        <v>225755.07</v>
      </c>
      <c r="H22" s="7">
        <v>0</v>
      </c>
      <c r="I22" s="7">
        <v>-187360.6</v>
      </c>
      <c r="J22" s="7">
        <f t="shared" ref="J22" si="101">SUM(G22:I22)</f>
        <v>38394.47</v>
      </c>
      <c r="K22" s="16"/>
      <c r="L22" s="7">
        <f t="shared" ref="L22" si="102">B22+G22</f>
        <v>478114.47</v>
      </c>
      <c r="M22" s="7">
        <f t="shared" ref="M22" si="103">C22+H22</f>
        <v>-2757</v>
      </c>
      <c r="N22" s="7">
        <f t="shared" ref="N22" si="104">D22+I22</f>
        <v>-392727.64</v>
      </c>
      <c r="O22" s="7">
        <f t="shared" ref="O22" si="105">E22+J22</f>
        <v>82629.829999999987</v>
      </c>
      <c r="P22" s="7"/>
      <c r="Q22" s="7">
        <f t="shared" ref="Q22" si="106">ROUND(O22*0.1,2)</f>
        <v>8262.98</v>
      </c>
      <c r="R22" s="7">
        <f t="shared" ref="R22" si="107">ROUND(Q22*0.15,2)</f>
        <v>1239.45</v>
      </c>
      <c r="S22" s="7">
        <f t="shared" ref="S22:S27" si="108">ROUND(Q22*0.85,2)</f>
        <v>7023.53</v>
      </c>
    </row>
    <row r="23" spans="1:19" ht="15" customHeight="1" x14ac:dyDescent="0.25">
      <c r="A23" s="23">
        <f t="shared" si="64"/>
        <v>44471</v>
      </c>
      <c r="B23" s="7">
        <v>251312.9</v>
      </c>
      <c r="C23" s="7">
        <v>-115</v>
      </c>
      <c r="D23" s="7">
        <v>-197716.56</v>
      </c>
      <c r="E23" s="7">
        <f t="shared" ref="E23" si="109">SUM(B23:D23)</f>
        <v>53481.34</v>
      </c>
      <c r="F23" s="16"/>
      <c r="G23" s="7">
        <v>91022.94</v>
      </c>
      <c r="H23" s="7">
        <v>0</v>
      </c>
      <c r="I23" s="7">
        <v>-69664.3</v>
      </c>
      <c r="J23" s="7">
        <f t="shared" ref="J23" si="110">SUM(G23:I23)</f>
        <v>21358.639999999999</v>
      </c>
      <c r="K23" s="16"/>
      <c r="L23" s="7">
        <f t="shared" ref="L23" si="111">B23+G23</f>
        <v>342335.83999999997</v>
      </c>
      <c r="M23" s="7">
        <f t="shared" ref="M23" si="112">C23+H23</f>
        <v>-115</v>
      </c>
      <c r="N23" s="7">
        <f t="shared" ref="N23" si="113">D23+I23</f>
        <v>-267380.86</v>
      </c>
      <c r="O23" s="7">
        <f t="shared" ref="O23" si="114">E23+J23</f>
        <v>74839.98</v>
      </c>
      <c r="P23" s="7"/>
      <c r="Q23" s="7">
        <f t="shared" ref="Q23" si="115">ROUND(O23*0.1,2)</f>
        <v>7484</v>
      </c>
      <c r="R23" s="7">
        <f t="shared" ref="R23" si="116">ROUND(Q23*0.15,2)</f>
        <v>1122.5999999999999</v>
      </c>
      <c r="S23" s="7">
        <f t="shared" si="108"/>
        <v>6361.4</v>
      </c>
    </row>
    <row r="24" spans="1:19" ht="15" customHeight="1" x14ac:dyDescent="0.25">
      <c r="A24" s="23">
        <f t="shared" si="64"/>
        <v>44478</v>
      </c>
      <c r="B24" s="7">
        <v>266785.90000000002</v>
      </c>
      <c r="C24" s="7">
        <v>-420</v>
      </c>
      <c r="D24" s="7">
        <v>-259913.88</v>
      </c>
      <c r="E24" s="7">
        <f t="shared" ref="E24" si="117">SUM(B24:D24)</f>
        <v>6452.0200000000186</v>
      </c>
      <c r="F24" s="16"/>
      <c r="G24" s="7">
        <v>188443.25</v>
      </c>
      <c r="H24" s="7">
        <v>0</v>
      </c>
      <c r="I24" s="7">
        <v>-188102.22</v>
      </c>
      <c r="J24" s="7">
        <f t="shared" ref="J24" si="118">SUM(G24:I24)</f>
        <v>341.02999999999884</v>
      </c>
      <c r="K24" s="16"/>
      <c r="L24" s="7">
        <f t="shared" ref="L24" si="119">B24+G24</f>
        <v>455229.15</v>
      </c>
      <c r="M24" s="7">
        <f t="shared" ref="M24" si="120">C24+H24</f>
        <v>-420</v>
      </c>
      <c r="N24" s="7">
        <f t="shared" ref="N24" si="121">D24+I24</f>
        <v>-448016.1</v>
      </c>
      <c r="O24" s="7">
        <f t="shared" ref="O24" si="122">E24+J24</f>
        <v>6793.0500000000175</v>
      </c>
      <c r="P24" s="7"/>
      <c r="Q24" s="7">
        <f t="shared" ref="Q24" si="123">ROUND(O24*0.1,2)</f>
        <v>679.31</v>
      </c>
      <c r="R24" s="7">
        <f t="shared" ref="R24" si="124">ROUND(Q24*0.15,2)</f>
        <v>101.9</v>
      </c>
      <c r="S24" s="7">
        <f t="shared" si="108"/>
        <v>577.41</v>
      </c>
    </row>
    <row r="25" spans="1:19" ht="15" customHeight="1" x14ac:dyDescent="0.25">
      <c r="A25" s="23">
        <f t="shared" si="64"/>
        <v>44485</v>
      </c>
      <c r="B25" s="7">
        <v>317923.09999999998</v>
      </c>
      <c r="C25" s="7">
        <v>-206</v>
      </c>
      <c r="D25" s="7">
        <v>-274064.81</v>
      </c>
      <c r="E25" s="7">
        <f t="shared" ref="E25" si="125">SUM(B25:D25)</f>
        <v>43652.289999999979</v>
      </c>
      <c r="F25" s="16"/>
      <c r="G25" s="7">
        <v>273691.89</v>
      </c>
      <c r="H25" s="7">
        <v>0</v>
      </c>
      <c r="I25" s="7">
        <v>-272964.81</v>
      </c>
      <c r="J25" s="7">
        <f t="shared" ref="J25" si="126">SUM(G25:I25)</f>
        <v>727.0800000000163</v>
      </c>
      <c r="K25" s="16"/>
      <c r="L25" s="7">
        <f t="shared" ref="L25" si="127">B25+G25</f>
        <v>591614.99</v>
      </c>
      <c r="M25" s="7">
        <f t="shared" ref="M25" si="128">C25+H25</f>
        <v>-206</v>
      </c>
      <c r="N25" s="7">
        <f t="shared" ref="N25" si="129">D25+I25</f>
        <v>-547029.62</v>
      </c>
      <c r="O25" s="7">
        <f t="shared" ref="O25" si="130">E25+J25</f>
        <v>44379.369999999995</v>
      </c>
      <c r="P25" s="7"/>
      <c r="Q25" s="7">
        <f t="shared" ref="Q25" si="131">ROUND(O25*0.1,2)</f>
        <v>4437.9399999999996</v>
      </c>
      <c r="R25" s="7">
        <f t="shared" ref="R25" si="132">ROUND(Q25*0.15,2)</f>
        <v>665.69</v>
      </c>
      <c r="S25" s="7">
        <f t="shared" si="108"/>
        <v>3772.25</v>
      </c>
    </row>
    <row r="26" spans="1:19" ht="15" customHeight="1" x14ac:dyDescent="0.25">
      <c r="A26" s="23">
        <f t="shared" si="64"/>
        <v>44492</v>
      </c>
      <c r="B26" s="7">
        <v>446252.6</v>
      </c>
      <c r="C26" s="7">
        <v>-80</v>
      </c>
      <c r="D26" s="7">
        <v>-434248.99</v>
      </c>
      <c r="E26" s="7">
        <f t="shared" ref="E26" si="133">SUM(B26:D26)</f>
        <v>11923.609999999986</v>
      </c>
      <c r="F26" s="16"/>
      <c r="G26" s="7">
        <v>158806.92000000001</v>
      </c>
      <c r="H26" s="7">
        <v>0</v>
      </c>
      <c r="I26" s="7">
        <v>-133541.44</v>
      </c>
      <c r="J26" s="7">
        <f t="shared" ref="J26" si="134">SUM(G26:I26)</f>
        <v>25265.48000000001</v>
      </c>
      <c r="K26" s="16"/>
      <c r="L26" s="7">
        <f t="shared" ref="L26" si="135">B26+G26</f>
        <v>605059.52</v>
      </c>
      <c r="M26" s="7">
        <f t="shared" ref="M26" si="136">C26+H26</f>
        <v>-80</v>
      </c>
      <c r="N26" s="7">
        <f t="shared" ref="N26" si="137">D26+I26</f>
        <v>-567790.42999999993</v>
      </c>
      <c r="O26" s="7">
        <f t="shared" ref="O26" si="138">E26+J26</f>
        <v>37189.089999999997</v>
      </c>
      <c r="P26" s="7"/>
      <c r="Q26" s="7">
        <f t="shared" ref="Q26" si="139">ROUND(O26*0.1,2)</f>
        <v>3718.91</v>
      </c>
      <c r="R26" s="7">
        <f t="shared" ref="R26" si="140">ROUND(Q26*0.15,2)</f>
        <v>557.84</v>
      </c>
      <c r="S26" s="7">
        <f t="shared" si="108"/>
        <v>3161.07</v>
      </c>
    </row>
    <row r="27" spans="1:19" ht="15" customHeight="1" x14ac:dyDescent="0.25">
      <c r="A27" s="23">
        <f t="shared" si="64"/>
        <v>44499</v>
      </c>
      <c r="B27" s="7">
        <v>324264.09999999998</v>
      </c>
      <c r="C27" s="7">
        <v>-150</v>
      </c>
      <c r="D27" s="7">
        <v>-289561.88</v>
      </c>
      <c r="E27" s="7">
        <f t="shared" ref="E27" si="141">SUM(B27:D27)</f>
        <v>34552.219999999972</v>
      </c>
      <c r="F27" s="16"/>
      <c r="G27" s="7">
        <v>107121.05</v>
      </c>
      <c r="H27" s="7">
        <v>0</v>
      </c>
      <c r="I27" s="7">
        <v>-107396.43</v>
      </c>
      <c r="J27" s="7">
        <f t="shared" ref="J27" si="142">SUM(G27:I27)</f>
        <v>-275.3799999999901</v>
      </c>
      <c r="K27" s="16"/>
      <c r="L27" s="7">
        <f t="shared" ref="L27" si="143">B27+G27</f>
        <v>431385.14999999997</v>
      </c>
      <c r="M27" s="7">
        <f t="shared" ref="M27" si="144">C27+H27</f>
        <v>-150</v>
      </c>
      <c r="N27" s="7">
        <f t="shared" ref="N27" si="145">D27+I27</f>
        <v>-396958.31</v>
      </c>
      <c r="O27" s="7">
        <f t="shared" ref="O27" si="146">E27+J27</f>
        <v>34276.839999999982</v>
      </c>
      <c r="P27" s="7"/>
      <c r="Q27" s="7">
        <f t="shared" ref="Q27" si="147">ROUND(O27*0.1,2)</f>
        <v>3427.68</v>
      </c>
      <c r="R27" s="7">
        <f t="shared" ref="R27" si="148">ROUND(Q27*0.15,2)</f>
        <v>514.15</v>
      </c>
      <c r="S27" s="7">
        <f t="shared" si="108"/>
        <v>2913.53</v>
      </c>
    </row>
    <row r="28" spans="1:19" ht="15" customHeight="1" x14ac:dyDescent="0.25">
      <c r="A28" s="23">
        <f t="shared" si="64"/>
        <v>44506</v>
      </c>
      <c r="B28" s="7">
        <v>330910.7</v>
      </c>
      <c r="C28" s="7">
        <v>-1500</v>
      </c>
      <c r="D28" s="7">
        <v>-247625.53</v>
      </c>
      <c r="E28" s="7">
        <f t="shared" ref="E28" si="149">SUM(B28:D28)</f>
        <v>81785.170000000013</v>
      </c>
      <c r="F28" s="16"/>
      <c r="G28" s="7">
        <v>85056.16</v>
      </c>
      <c r="H28" s="7">
        <v>0</v>
      </c>
      <c r="I28" s="7">
        <v>-62554.080000000002</v>
      </c>
      <c r="J28" s="7">
        <f t="shared" ref="J28" si="150">SUM(G28:I28)</f>
        <v>22502.080000000002</v>
      </c>
      <c r="K28" s="16"/>
      <c r="L28" s="7">
        <f t="shared" ref="L28" si="151">B28+G28</f>
        <v>415966.86</v>
      </c>
      <c r="M28" s="7">
        <f t="shared" ref="M28" si="152">C28+H28</f>
        <v>-1500</v>
      </c>
      <c r="N28" s="7">
        <f t="shared" ref="N28" si="153">D28+I28</f>
        <v>-310179.61</v>
      </c>
      <c r="O28" s="7">
        <f t="shared" ref="O28" si="154">E28+J28</f>
        <v>104287.25000000001</v>
      </c>
      <c r="P28" s="7"/>
      <c r="Q28" s="7">
        <f t="shared" ref="Q28" si="155">ROUND(O28*0.1,2)</f>
        <v>10428.73</v>
      </c>
      <c r="R28" s="7">
        <f t="shared" ref="R28" si="156">ROUND(Q28*0.15,2)</f>
        <v>1564.31</v>
      </c>
      <c r="S28" s="7">
        <f t="shared" ref="S28" si="157">ROUND(Q28*0.85,2)</f>
        <v>8864.42</v>
      </c>
    </row>
    <row r="29" spans="1:19" ht="15" customHeight="1" x14ac:dyDescent="0.25">
      <c r="A29" s="23">
        <f t="shared" si="64"/>
        <v>44513</v>
      </c>
      <c r="B29" s="7">
        <v>346918.9</v>
      </c>
      <c r="C29" s="7">
        <v>-951</v>
      </c>
      <c r="D29" s="7">
        <v>-267889.53999999998</v>
      </c>
      <c r="E29" s="7">
        <f t="shared" ref="E29" si="158">SUM(B29:D29)</f>
        <v>78078.360000000044</v>
      </c>
      <c r="F29" s="16"/>
      <c r="G29" s="7">
        <v>117323.95</v>
      </c>
      <c r="H29" s="7">
        <v>0</v>
      </c>
      <c r="I29" s="7">
        <v>-137109.76000000001</v>
      </c>
      <c r="J29" s="7">
        <f t="shared" ref="J29" si="159">SUM(G29:I29)</f>
        <v>-19785.810000000012</v>
      </c>
      <c r="K29" s="16"/>
      <c r="L29" s="7">
        <f t="shared" ref="L29" si="160">B29+G29</f>
        <v>464242.85000000003</v>
      </c>
      <c r="M29" s="7">
        <f t="shared" ref="M29" si="161">C29+H29</f>
        <v>-951</v>
      </c>
      <c r="N29" s="7">
        <f t="shared" ref="N29" si="162">D29+I29</f>
        <v>-404999.3</v>
      </c>
      <c r="O29" s="7">
        <f t="shared" ref="O29" si="163">E29+J29</f>
        <v>58292.550000000032</v>
      </c>
      <c r="P29" s="7"/>
      <c r="Q29" s="7">
        <f t="shared" ref="Q29" si="164">ROUND(O29*0.1,2)</f>
        <v>5829.26</v>
      </c>
      <c r="R29" s="7">
        <f t="shared" ref="R29" si="165">ROUND(Q29*0.15,2)</f>
        <v>874.39</v>
      </c>
      <c r="S29" s="7">
        <f t="shared" ref="S29" si="166">ROUND(Q29*0.85,2)</f>
        <v>4954.87</v>
      </c>
    </row>
    <row r="30" spans="1:19" ht="15" customHeight="1" x14ac:dyDescent="0.25">
      <c r="A30" s="23">
        <f t="shared" si="64"/>
        <v>44520</v>
      </c>
      <c r="B30" s="7">
        <v>334861.09999999998</v>
      </c>
      <c r="C30" s="7">
        <v>-470</v>
      </c>
      <c r="D30" s="7">
        <v>-305928.78000000003</v>
      </c>
      <c r="E30" s="7">
        <f t="shared" ref="E30" si="167">SUM(B30:D30)</f>
        <v>28462.319999999949</v>
      </c>
      <c r="F30" s="16"/>
      <c r="G30" s="7">
        <v>123716.27</v>
      </c>
      <c r="H30" s="7">
        <v>0</v>
      </c>
      <c r="I30" s="7">
        <v>-88663.79</v>
      </c>
      <c r="J30" s="7">
        <f t="shared" ref="J30" si="168">SUM(G30:I30)</f>
        <v>35052.48000000001</v>
      </c>
      <c r="K30" s="16"/>
      <c r="L30" s="7">
        <f t="shared" ref="L30" si="169">B30+G30</f>
        <v>458577.37</v>
      </c>
      <c r="M30" s="7">
        <f t="shared" ref="M30" si="170">C30+H30</f>
        <v>-470</v>
      </c>
      <c r="N30" s="7">
        <f t="shared" ref="N30" si="171">D30+I30</f>
        <v>-394592.57</v>
      </c>
      <c r="O30" s="7">
        <f t="shared" ref="O30" si="172">E30+J30</f>
        <v>63514.799999999959</v>
      </c>
      <c r="P30" s="7"/>
      <c r="Q30" s="7">
        <f t="shared" ref="Q30" si="173">ROUND(O30*0.1,2)</f>
        <v>6351.48</v>
      </c>
      <c r="R30" s="7">
        <f t="shared" ref="R30" si="174">ROUND(Q30*0.15,2)</f>
        <v>952.72</v>
      </c>
      <c r="S30" s="7">
        <f t="shared" ref="S30" si="175">ROUND(Q30*0.85,2)</f>
        <v>5398.76</v>
      </c>
    </row>
    <row r="31" spans="1:19" ht="15" customHeight="1" x14ac:dyDescent="0.25">
      <c r="A31" s="23">
        <f t="shared" ref="A31:A61" si="176">A30+7</f>
        <v>44527</v>
      </c>
      <c r="B31" s="7">
        <v>381822.5</v>
      </c>
      <c r="C31" s="7">
        <v>0</v>
      </c>
      <c r="D31" s="7">
        <v>-341756.96</v>
      </c>
      <c r="E31" s="7">
        <f t="shared" ref="E31" si="177">SUM(B31:D31)</f>
        <v>40065.539999999979</v>
      </c>
      <c r="F31" s="16"/>
      <c r="G31" s="7">
        <v>180539.1</v>
      </c>
      <c r="H31" s="7">
        <v>0</v>
      </c>
      <c r="I31" s="7">
        <v>-170712.03</v>
      </c>
      <c r="J31" s="7">
        <f t="shared" ref="J31" si="178">SUM(G31:I31)</f>
        <v>9827.070000000007</v>
      </c>
      <c r="K31" s="16"/>
      <c r="L31" s="7">
        <f t="shared" ref="L31" si="179">B31+G31</f>
        <v>562361.59999999998</v>
      </c>
      <c r="M31" s="7">
        <f t="shared" ref="M31" si="180">C31+H31</f>
        <v>0</v>
      </c>
      <c r="N31" s="7">
        <f t="shared" ref="N31" si="181">D31+I31</f>
        <v>-512468.99</v>
      </c>
      <c r="O31" s="7">
        <f t="shared" ref="O31" si="182">E31+J31</f>
        <v>49892.609999999986</v>
      </c>
      <c r="P31" s="7"/>
      <c r="Q31" s="7">
        <f t="shared" ref="Q31" si="183">ROUND(O31*0.1,2)</f>
        <v>4989.26</v>
      </c>
      <c r="R31" s="7">
        <f t="shared" ref="R31" si="184">ROUND(Q31*0.15,2)</f>
        <v>748.39</v>
      </c>
      <c r="S31" s="7">
        <f t="shared" ref="S31" si="185">ROUND(Q31*0.85,2)</f>
        <v>4240.87</v>
      </c>
    </row>
    <row r="32" spans="1:19" ht="15" customHeight="1" x14ac:dyDescent="0.25">
      <c r="A32" s="23">
        <f t="shared" si="176"/>
        <v>44534</v>
      </c>
      <c r="B32" s="7">
        <v>306547.20000000001</v>
      </c>
      <c r="C32" s="7">
        <v>-1100</v>
      </c>
      <c r="D32" s="7">
        <v>-262910.71000000002</v>
      </c>
      <c r="E32" s="7">
        <f t="shared" ref="E32" si="186">SUM(B32:D32)</f>
        <v>42536.489999999991</v>
      </c>
      <c r="F32" s="16"/>
      <c r="G32" s="7">
        <v>189971.21</v>
      </c>
      <c r="H32" s="7">
        <v>0</v>
      </c>
      <c r="I32" s="7">
        <v>-209012.9</v>
      </c>
      <c r="J32" s="7">
        <f t="shared" ref="J32" si="187">SUM(G32:I32)</f>
        <v>-19041.690000000002</v>
      </c>
      <c r="K32" s="16"/>
      <c r="L32" s="7">
        <f t="shared" ref="L32" si="188">B32+G32</f>
        <v>496518.41000000003</v>
      </c>
      <c r="M32" s="7">
        <f t="shared" ref="M32" si="189">C32+H32</f>
        <v>-1100</v>
      </c>
      <c r="N32" s="7">
        <f t="shared" ref="N32" si="190">D32+I32</f>
        <v>-471923.61</v>
      </c>
      <c r="O32" s="7">
        <f t="shared" ref="O32" si="191">E32+J32</f>
        <v>23494.799999999988</v>
      </c>
      <c r="P32" s="7"/>
      <c r="Q32" s="7">
        <f t="shared" ref="Q32" si="192">ROUND(O32*0.1,2)</f>
        <v>2349.48</v>
      </c>
      <c r="R32" s="7">
        <f t="shared" ref="R32" si="193">ROUND(Q32*0.15,2)</f>
        <v>352.42</v>
      </c>
      <c r="S32" s="7">
        <f t="shared" ref="S32" si="194">ROUND(Q32*0.85,2)</f>
        <v>1997.06</v>
      </c>
    </row>
    <row r="33" spans="1:19" ht="15" customHeight="1" x14ac:dyDescent="0.25">
      <c r="A33" s="23">
        <f t="shared" si="176"/>
        <v>44541</v>
      </c>
      <c r="B33" s="7">
        <v>254139.2</v>
      </c>
      <c r="C33" s="7">
        <v>-6</v>
      </c>
      <c r="D33" s="7">
        <v>-274518.11</v>
      </c>
      <c r="E33" s="7">
        <f t="shared" ref="E33" si="195">SUM(B33:D33)</f>
        <v>-20384.909999999974</v>
      </c>
      <c r="F33" s="16"/>
      <c r="G33" s="7">
        <v>94561.09</v>
      </c>
      <c r="H33" s="7">
        <v>0</v>
      </c>
      <c r="I33" s="7">
        <v>-57046.02</v>
      </c>
      <c r="J33" s="7">
        <f t="shared" ref="J33" si="196">SUM(G33:I33)</f>
        <v>37515.07</v>
      </c>
      <c r="K33" s="16"/>
      <c r="L33" s="7">
        <f t="shared" ref="L33" si="197">B33+G33</f>
        <v>348700.29000000004</v>
      </c>
      <c r="M33" s="7">
        <f t="shared" ref="M33" si="198">C33+H33</f>
        <v>-6</v>
      </c>
      <c r="N33" s="7">
        <f t="shared" ref="N33" si="199">D33+I33</f>
        <v>-331564.13</v>
      </c>
      <c r="O33" s="7">
        <f t="shared" ref="O33" si="200">E33+J33</f>
        <v>17130.160000000025</v>
      </c>
      <c r="P33" s="7"/>
      <c r="Q33" s="7">
        <f t="shared" ref="Q33" si="201">ROUND(O33*0.1,2)</f>
        <v>1713.02</v>
      </c>
      <c r="R33" s="7">
        <f t="shared" ref="R33" si="202">ROUND(Q33*0.15,2)</f>
        <v>256.95</v>
      </c>
      <c r="S33" s="7">
        <f t="shared" ref="S33" si="203">ROUND(Q33*0.85,2)</f>
        <v>1456.07</v>
      </c>
    </row>
    <row r="34" spans="1:19" ht="15" customHeight="1" x14ac:dyDescent="0.25">
      <c r="A34" s="23">
        <f t="shared" si="176"/>
        <v>44548</v>
      </c>
      <c r="B34" s="7">
        <v>203602.5</v>
      </c>
      <c r="C34" s="7">
        <v>-385</v>
      </c>
      <c r="D34" s="7">
        <v>-224836.48000000001</v>
      </c>
      <c r="E34" s="7">
        <f t="shared" ref="E34" si="204">SUM(B34:D34)</f>
        <v>-21618.98000000001</v>
      </c>
      <c r="F34" s="16"/>
      <c r="G34" s="7">
        <v>124385.23</v>
      </c>
      <c r="H34" s="7">
        <v>0</v>
      </c>
      <c r="I34" s="7">
        <v>-108087.96</v>
      </c>
      <c r="J34" s="7">
        <f t="shared" ref="J34" si="205">SUM(G34:I34)</f>
        <v>16297.26999999999</v>
      </c>
      <c r="K34" s="16"/>
      <c r="L34" s="7">
        <f t="shared" ref="L34" si="206">B34+G34</f>
        <v>327987.73</v>
      </c>
      <c r="M34" s="7">
        <f t="shared" ref="M34" si="207">C34+H34</f>
        <v>-385</v>
      </c>
      <c r="N34" s="7">
        <f t="shared" ref="N34" si="208">D34+I34</f>
        <v>-332924.44</v>
      </c>
      <c r="O34" s="7">
        <f t="shared" ref="O34" si="209">E34+J34</f>
        <v>-5321.710000000021</v>
      </c>
      <c r="P34" s="7"/>
      <c r="Q34" s="7">
        <f t="shared" ref="Q34" si="210">ROUND(O34*0.1,2)</f>
        <v>-532.16999999999996</v>
      </c>
      <c r="R34" s="7">
        <f t="shared" ref="R34" si="211">ROUND(Q34*0.15,2)</f>
        <v>-79.83</v>
      </c>
      <c r="S34" s="7">
        <f t="shared" ref="S34" si="212">ROUND(Q34*0.85,2)</f>
        <v>-452.34</v>
      </c>
    </row>
    <row r="35" spans="1:19" ht="15" customHeight="1" x14ac:dyDescent="0.25">
      <c r="A35" s="23">
        <f t="shared" si="176"/>
        <v>44555</v>
      </c>
      <c r="B35" s="7">
        <v>184389.8</v>
      </c>
      <c r="C35" s="7">
        <v>-50</v>
      </c>
      <c r="D35" s="7">
        <v>-146995.81</v>
      </c>
      <c r="E35" s="7">
        <f t="shared" ref="E35" si="213">SUM(B35:D35)</f>
        <v>37343.989999999991</v>
      </c>
      <c r="F35" s="16"/>
      <c r="G35" s="7">
        <v>121409.29</v>
      </c>
      <c r="H35" s="7">
        <v>0</v>
      </c>
      <c r="I35" s="7">
        <v>-119097.25</v>
      </c>
      <c r="J35" s="7">
        <f t="shared" ref="J35" si="214">SUM(G35:I35)</f>
        <v>2312.0399999999936</v>
      </c>
      <c r="K35" s="16"/>
      <c r="L35" s="7">
        <f t="shared" ref="L35" si="215">B35+G35</f>
        <v>305799.08999999997</v>
      </c>
      <c r="M35" s="7">
        <f t="shared" ref="M35" si="216">C35+H35</f>
        <v>-50</v>
      </c>
      <c r="N35" s="7">
        <f t="shared" ref="N35" si="217">D35+I35</f>
        <v>-266093.06</v>
      </c>
      <c r="O35" s="7">
        <f t="shared" ref="O35" si="218">E35+J35</f>
        <v>39656.029999999984</v>
      </c>
      <c r="P35" s="7"/>
      <c r="Q35" s="7">
        <f t="shared" ref="Q35" si="219">ROUND(O35*0.1,2)</f>
        <v>3965.6</v>
      </c>
      <c r="R35" s="7">
        <f t="shared" ref="R35" si="220">ROUND(Q35*0.15,2)</f>
        <v>594.84</v>
      </c>
      <c r="S35" s="7">
        <f t="shared" ref="S35" si="221">ROUND(Q35*0.85,2)</f>
        <v>3370.76</v>
      </c>
    </row>
    <row r="36" spans="1:19" ht="15" customHeight="1" x14ac:dyDescent="0.25">
      <c r="A36" s="23">
        <f t="shared" si="176"/>
        <v>44562</v>
      </c>
      <c r="B36" s="7">
        <v>288770</v>
      </c>
      <c r="C36" s="7">
        <v>-16</v>
      </c>
      <c r="D36" s="7">
        <v>-211934.65</v>
      </c>
      <c r="E36" s="7">
        <f t="shared" ref="E36" si="222">SUM(B36:D36)</f>
        <v>76819.350000000006</v>
      </c>
      <c r="F36" s="16"/>
      <c r="G36" s="7">
        <v>117042.83</v>
      </c>
      <c r="H36" s="7">
        <v>0</v>
      </c>
      <c r="I36" s="7">
        <v>-112491.72</v>
      </c>
      <c r="J36" s="7">
        <f t="shared" ref="J36" si="223">SUM(G36:I36)</f>
        <v>4551.1100000000006</v>
      </c>
      <c r="K36" s="16"/>
      <c r="L36" s="7">
        <f t="shared" ref="L36" si="224">B36+G36</f>
        <v>405812.83</v>
      </c>
      <c r="M36" s="7">
        <f t="shared" ref="M36" si="225">C36+H36</f>
        <v>-16</v>
      </c>
      <c r="N36" s="7">
        <f t="shared" ref="N36" si="226">D36+I36</f>
        <v>-324426.37</v>
      </c>
      <c r="O36" s="7">
        <f t="shared" ref="O36" si="227">E36+J36</f>
        <v>81370.460000000006</v>
      </c>
      <c r="P36" s="7"/>
      <c r="Q36" s="7">
        <f t="shared" ref="Q36" si="228">ROUND(O36*0.1,2)</f>
        <v>8137.05</v>
      </c>
      <c r="R36" s="7">
        <f t="shared" ref="R36" si="229">ROUND(Q36*0.15,2)</f>
        <v>1220.56</v>
      </c>
      <c r="S36" s="7">
        <f t="shared" ref="S36" si="230">ROUND(Q36*0.85,2)</f>
        <v>6916.49</v>
      </c>
    </row>
    <row r="37" spans="1:19" ht="15" customHeight="1" x14ac:dyDescent="0.25">
      <c r="A37" s="23">
        <f t="shared" si="176"/>
        <v>44569</v>
      </c>
      <c r="B37" s="7">
        <v>160362.04999999999</v>
      </c>
      <c r="C37" s="7">
        <v>-4029</v>
      </c>
      <c r="D37" s="7">
        <v>-173517.54</v>
      </c>
      <c r="E37" s="7">
        <f t="shared" ref="E37" si="231">SUM(B37:D37)</f>
        <v>-17184.49000000002</v>
      </c>
      <c r="F37" s="16"/>
      <c r="G37" s="7">
        <v>171297.85</v>
      </c>
      <c r="H37" s="7">
        <v>-10</v>
      </c>
      <c r="I37" s="7">
        <v>-187489.27</v>
      </c>
      <c r="J37" s="7">
        <f t="shared" ref="J37" si="232">SUM(G37:I37)</f>
        <v>-16201.419999999984</v>
      </c>
      <c r="K37" s="16"/>
      <c r="L37" s="7">
        <f t="shared" ref="L37" si="233">B37+G37</f>
        <v>331659.90000000002</v>
      </c>
      <c r="M37" s="7">
        <f t="shared" ref="M37" si="234">C37+H37</f>
        <v>-4039</v>
      </c>
      <c r="N37" s="7">
        <f t="shared" ref="N37" si="235">D37+I37</f>
        <v>-361006.81</v>
      </c>
      <c r="O37" s="7">
        <f t="shared" ref="O37" si="236">E37+J37</f>
        <v>-33385.910000000003</v>
      </c>
      <c r="P37" s="7"/>
      <c r="Q37" s="7">
        <f t="shared" ref="Q37" si="237">ROUND(O37*0.1,2)</f>
        <v>-3338.59</v>
      </c>
      <c r="R37" s="7">
        <f t="shared" ref="R37" si="238">ROUND(Q37*0.15,2)</f>
        <v>-500.79</v>
      </c>
      <c r="S37" s="7">
        <f t="shared" ref="S37" si="239">ROUND(Q37*0.85,2)</f>
        <v>-2837.8</v>
      </c>
    </row>
    <row r="38" spans="1:19" ht="15" customHeight="1" x14ac:dyDescent="0.25">
      <c r="A38" s="23">
        <f t="shared" si="176"/>
        <v>44576</v>
      </c>
      <c r="B38" s="7">
        <v>253795.1</v>
      </c>
      <c r="C38" s="7">
        <v>0</v>
      </c>
      <c r="D38" s="7">
        <v>-220413.18</v>
      </c>
      <c r="E38" s="7">
        <f t="shared" ref="E38" si="240">SUM(B38:D38)</f>
        <v>33381.920000000013</v>
      </c>
      <c r="F38" s="16"/>
      <c r="G38" s="7">
        <v>152327.65</v>
      </c>
      <c r="H38" s="7">
        <v>0</v>
      </c>
      <c r="I38" s="7">
        <v>-162151.12</v>
      </c>
      <c r="J38" s="7">
        <f t="shared" ref="J38" si="241">SUM(G38:I38)</f>
        <v>-9823.4700000000012</v>
      </c>
      <c r="K38" s="16"/>
      <c r="L38" s="7">
        <f t="shared" ref="L38" si="242">B38+G38</f>
        <v>406122.75</v>
      </c>
      <c r="M38" s="7">
        <f t="shared" ref="M38" si="243">C38+H38</f>
        <v>0</v>
      </c>
      <c r="N38" s="7">
        <f t="shared" ref="N38" si="244">D38+I38</f>
        <v>-382564.3</v>
      </c>
      <c r="O38" s="7">
        <f t="shared" ref="O38" si="245">E38+J38</f>
        <v>23558.450000000012</v>
      </c>
      <c r="P38" s="7"/>
      <c r="Q38" s="7">
        <f t="shared" ref="Q38" si="246">ROUND(O38*0.1,2)</f>
        <v>2355.85</v>
      </c>
      <c r="R38" s="7">
        <f t="shared" ref="R38" si="247">ROUND(Q38*0.15,2)</f>
        <v>353.38</v>
      </c>
      <c r="S38" s="7">
        <f t="shared" ref="S38" si="248">ROUND(Q38*0.85,2)</f>
        <v>2002.47</v>
      </c>
    </row>
    <row r="39" spans="1:19" ht="15" customHeight="1" x14ac:dyDescent="0.25">
      <c r="A39" s="23">
        <f t="shared" si="176"/>
        <v>44583</v>
      </c>
      <c r="B39" s="7">
        <v>301033.2</v>
      </c>
      <c r="C39" s="7">
        <v>0</v>
      </c>
      <c r="D39" s="7">
        <v>-201730.38</v>
      </c>
      <c r="E39" s="7">
        <f t="shared" ref="E39" si="249">SUM(B39:D39)</f>
        <v>99302.82</v>
      </c>
      <c r="F39" s="16"/>
      <c r="G39" s="7">
        <v>122345.78</v>
      </c>
      <c r="H39" s="7">
        <v>0</v>
      </c>
      <c r="I39" s="7">
        <v>-101342.3</v>
      </c>
      <c r="J39" s="7">
        <f t="shared" ref="J39" si="250">SUM(G39:I39)</f>
        <v>21003.479999999996</v>
      </c>
      <c r="K39" s="16"/>
      <c r="L39" s="7">
        <f t="shared" ref="L39" si="251">B39+G39</f>
        <v>423378.98</v>
      </c>
      <c r="M39" s="7">
        <f t="shared" ref="M39" si="252">C39+H39</f>
        <v>0</v>
      </c>
      <c r="N39" s="7">
        <f t="shared" ref="N39" si="253">D39+I39</f>
        <v>-303072.68</v>
      </c>
      <c r="O39" s="7">
        <f t="shared" ref="O39" si="254">E39+J39</f>
        <v>120306.3</v>
      </c>
      <c r="P39" s="7"/>
      <c r="Q39" s="7">
        <f t="shared" ref="Q39" si="255">ROUND(O39*0.1,2)</f>
        <v>12030.63</v>
      </c>
      <c r="R39" s="7">
        <f t="shared" ref="R39" si="256">ROUND(Q39*0.15,2)</f>
        <v>1804.59</v>
      </c>
      <c r="S39" s="7">
        <f t="shared" ref="S39" si="257">ROUND(Q39*0.85,2)</f>
        <v>10226.040000000001</v>
      </c>
    </row>
    <row r="40" spans="1:19" ht="15" customHeight="1" x14ac:dyDescent="0.25">
      <c r="A40" s="23">
        <f t="shared" si="176"/>
        <v>44590</v>
      </c>
      <c r="B40" s="7">
        <v>190737.7</v>
      </c>
      <c r="C40" s="7">
        <v>-500</v>
      </c>
      <c r="D40" s="7">
        <v>-209028.6</v>
      </c>
      <c r="E40" s="7">
        <f t="shared" ref="E40" si="258">SUM(B40:D40)</f>
        <v>-18790.899999999994</v>
      </c>
      <c r="F40" s="16"/>
      <c r="G40" s="7">
        <v>126699.28</v>
      </c>
      <c r="H40" s="7">
        <v>0</v>
      </c>
      <c r="I40" s="7">
        <v>-109085.56</v>
      </c>
      <c r="J40" s="7">
        <f t="shared" ref="J40" si="259">SUM(G40:I40)</f>
        <v>17613.72</v>
      </c>
      <c r="K40" s="16"/>
      <c r="L40" s="7">
        <f t="shared" ref="L40" si="260">B40+G40</f>
        <v>317436.98</v>
      </c>
      <c r="M40" s="7">
        <f t="shared" ref="M40" si="261">C40+H40</f>
        <v>-500</v>
      </c>
      <c r="N40" s="7">
        <f t="shared" ref="N40" si="262">D40+I40</f>
        <v>-318114.16000000003</v>
      </c>
      <c r="O40" s="7">
        <f t="shared" ref="O40" si="263">E40+J40</f>
        <v>-1177.179999999993</v>
      </c>
      <c r="P40" s="7"/>
      <c r="Q40" s="7">
        <f t="shared" ref="Q40" si="264">ROUND(O40*0.1,2)</f>
        <v>-117.72</v>
      </c>
      <c r="R40" s="7">
        <f t="shared" ref="R40" si="265">ROUND(Q40*0.15,2)</f>
        <v>-17.66</v>
      </c>
      <c r="S40" s="7">
        <f t="shared" ref="S40" si="266">ROUND(Q40*0.85,2)</f>
        <v>-100.06</v>
      </c>
    </row>
    <row r="41" spans="1:19" ht="15" customHeight="1" x14ac:dyDescent="0.25">
      <c r="A41" s="23">
        <f t="shared" si="176"/>
        <v>44597</v>
      </c>
      <c r="B41" s="7">
        <v>169300</v>
      </c>
      <c r="C41" s="7">
        <v>-210</v>
      </c>
      <c r="D41" s="7">
        <v>-151808.66</v>
      </c>
      <c r="E41" s="7">
        <f t="shared" ref="E41" si="267">SUM(B41:D41)</f>
        <v>17281.339999999997</v>
      </c>
      <c r="F41" s="16"/>
      <c r="G41" s="7">
        <v>85632.39</v>
      </c>
      <c r="H41" s="7">
        <v>0</v>
      </c>
      <c r="I41" s="7">
        <v>-61138.6</v>
      </c>
      <c r="J41" s="7">
        <f t="shared" ref="J41" si="268">SUM(G41:I41)</f>
        <v>24493.79</v>
      </c>
      <c r="K41" s="16"/>
      <c r="L41" s="7">
        <f t="shared" ref="L41" si="269">B41+G41</f>
        <v>254932.39</v>
      </c>
      <c r="M41" s="7">
        <f t="shared" ref="M41" si="270">C41+H41</f>
        <v>-210</v>
      </c>
      <c r="N41" s="7">
        <f t="shared" ref="N41" si="271">D41+I41</f>
        <v>-212947.26</v>
      </c>
      <c r="O41" s="7">
        <f t="shared" ref="O41" si="272">E41+J41</f>
        <v>41775.129999999997</v>
      </c>
      <c r="P41" s="7"/>
      <c r="Q41" s="7">
        <f t="shared" ref="Q41" si="273">ROUND(O41*0.1,2)</f>
        <v>4177.51</v>
      </c>
      <c r="R41" s="7">
        <f t="shared" ref="R41" si="274">ROUND(Q41*0.15,2)</f>
        <v>626.63</v>
      </c>
      <c r="S41" s="7">
        <f t="shared" ref="S41" si="275">ROUND(Q41*0.85,2)</f>
        <v>3550.88</v>
      </c>
    </row>
    <row r="42" spans="1:19" ht="15" customHeight="1" x14ac:dyDescent="0.25">
      <c r="A42" s="23">
        <f t="shared" si="176"/>
        <v>44604</v>
      </c>
      <c r="B42" s="7">
        <v>226005.2</v>
      </c>
      <c r="C42" s="7">
        <v>-388</v>
      </c>
      <c r="D42" s="7">
        <v>-124012.99</v>
      </c>
      <c r="E42" s="7">
        <f t="shared" ref="E42" si="276">SUM(B42:D42)</f>
        <v>101604.21</v>
      </c>
      <c r="F42" s="16"/>
      <c r="G42" s="7">
        <v>45878.09</v>
      </c>
      <c r="H42" s="7">
        <v>0</v>
      </c>
      <c r="I42" s="7">
        <v>-36379.72</v>
      </c>
      <c r="J42" s="7">
        <f t="shared" ref="J42" si="277">SUM(G42:I42)</f>
        <v>9498.3699999999953</v>
      </c>
      <c r="K42" s="16"/>
      <c r="L42" s="7">
        <f t="shared" ref="L42" si="278">B42+G42</f>
        <v>271883.29000000004</v>
      </c>
      <c r="M42" s="7">
        <f t="shared" ref="M42" si="279">C42+H42</f>
        <v>-388</v>
      </c>
      <c r="N42" s="7">
        <f t="shared" ref="N42" si="280">D42+I42</f>
        <v>-160392.71000000002</v>
      </c>
      <c r="O42" s="7">
        <f t="shared" ref="O42" si="281">E42+J42</f>
        <v>111102.58</v>
      </c>
      <c r="P42" s="7"/>
      <c r="Q42" s="7">
        <f t="shared" ref="Q42" si="282">ROUND(O42*0.1,2)</f>
        <v>11110.26</v>
      </c>
      <c r="R42" s="7">
        <f t="shared" ref="R42" si="283">ROUND(Q42*0.15,2)</f>
        <v>1666.54</v>
      </c>
      <c r="S42" s="7">
        <f t="shared" ref="S42" si="284">ROUND(Q42*0.85,2)</f>
        <v>9443.7199999999993</v>
      </c>
    </row>
    <row r="43" spans="1:19" ht="15" customHeight="1" x14ac:dyDescent="0.25">
      <c r="A43" s="23">
        <f t="shared" si="176"/>
        <v>44611</v>
      </c>
      <c r="B43" s="7">
        <v>234843.6</v>
      </c>
      <c r="C43" s="7">
        <v>-4643</v>
      </c>
      <c r="D43" s="7">
        <v>-253821.61</v>
      </c>
      <c r="E43" s="7">
        <f t="shared" ref="E43" si="285">SUM(B43:D43)</f>
        <v>-23621.00999999998</v>
      </c>
      <c r="F43" s="16"/>
      <c r="G43" s="7">
        <v>119833</v>
      </c>
      <c r="H43" s="7">
        <v>0</v>
      </c>
      <c r="I43" s="7">
        <v>-125291.75</v>
      </c>
      <c r="J43" s="7">
        <f t="shared" ref="J43" si="286">SUM(G43:I43)</f>
        <v>-5458.75</v>
      </c>
      <c r="K43" s="16"/>
      <c r="L43" s="7">
        <f t="shared" ref="L43" si="287">B43+G43</f>
        <v>354676.6</v>
      </c>
      <c r="M43" s="7">
        <f t="shared" ref="M43" si="288">C43+H43</f>
        <v>-4643</v>
      </c>
      <c r="N43" s="7">
        <f t="shared" ref="N43" si="289">D43+I43</f>
        <v>-379113.36</v>
      </c>
      <c r="O43" s="7">
        <f t="shared" ref="O43" si="290">E43+J43</f>
        <v>-29079.75999999998</v>
      </c>
      <c r="P43" s="7"/>
      <c r="Q43" s="7">
        <f t="shared" ref="Q43" si="291">ROUND(O43*0.1,2)</f>
        <v>-2907.98</v>
      </c>
      <c r="R43" s="7">
        <f t="shared" ref="R43" si="292">ROUND(Q43*0.15,2)</f>
        <v>-436.2</v>
      </c>
      <c r="S43" s="7">
        <f t="shared" ref="S43" si="293">ROUND(Q43*0.85,2)</f>
        <v>-2471.7800000000002</v>
      </c>
    </row>
    <row r="44" spans="1:19" ht="15" customHeight="1" x14ac:dyDescent="0.25">
      <c r="A44" s="23">
        <f t="shared" si="176"/>
        <v>44618</v>
      </c>
      <c r="B44" s="7">
        <v>146020.79999999999</v>
      </c>
      <c r="C44" s="7">
        <v>-10</v>
      </c>
      <c r="D44" s="7">
        <v>-153196.1</v>
      </c>
      <c r="E44" s="7">
        <f t="shared" ref="E44" si="294">SUM(B44:D44)</f>
        <v>-7185.3000000000175</v>
      </c>
      <c r="F44" s="16"/>
      <c r="G44" s="7">
        <v>127429.82</v>
      </c>
      <c r="H44" s="7">
        <v>0</v>
      </c>
      <c r="I44" s="7">
        <v>-111319.05</v>
      </c>
      <c r="J44" s="7">
        <f t="shared" ref="J44" si="295">SUM(G44:I44)</f>
        <v>16110.770000000004</v>
      </c>
      <c r="K44" s="16"/>
      <c r="L44" s="7">
        <f t="shared" ref="L44" si="296">B44+G44</f>
        <v>273450.62</v>
      </c>
      <c r="M44" s="7">
        <f t="shared" ref="M44" si="297">C44+H44</f>
        <v>-10</v>
      </c>
      <c r="N44" s="7">
        <f t="shared" ref="N44" si="298">D44+I44</f>
        <v>-264515.15000000002</v>
      </c>
      <c r="O44" s="7">
        <f t="shared" ref="O44" si="299">E44+J44</f>
        <v>8925.4699999999866</v>
      </c>
      <c r="P44" s="7"/>
      <c r="Q44" s="7">
        <f t="shared" ref="Q44" si="300">ROUND(O44*0.1,2)</f>
        <v>892.55</v>
      </c>
      <c r="R44" s="7">
        <f t="shared" ref="R44" si="301">ROUND(Q44*0.15,2)</f>
        <v>133.88</v>
      </c>
      <c r="S44" s="7">
        <f t="shared" ref="S44" si="302">ROUND(Q44*0.85,2)</f>
        <v>758.67</v>
      </c>
    </row>
    <row r="45" spans="1:19" ht="15" customHeight="1" x14ac:dyDescent="0.25">
      <c r="A45" s="23">
        <f t="shared" si="176"/>
        <v>44625</v>
      </c>
      <c r="B45" s="7">
        <v>190141.1</v>
      </c>
      <c r="C45" s="7">
        <v>-2000</v>
      </c>
      <c r="D45" s="7">
        <v>-173772.5</v>
      </c>
      <c r="E45" s="7">
        <f t="shared" ref="E45" si="303">SUM(B45:D45)</f>
        <v>14368.600000000006</v>
      </c>
      <c r="F45" s="16"/>
      <c r="G45" s="7">
        <v>115262.36</v>
      </c>
      <c r="H45" s="7">
        <v>0</v>
      </c>
      <c r="I45" s="7">
        <v>-105117.4</v>
      </c>
      <c r="J45" s="7">
        <f t="shared" ref="J45" si="304">SUM(G45:I45)</f>
        <v>10144.960000000006</v>
      </c>
      <c r="K45" s="16"/>
      <c r="L45" s="7">
        <f t="shared" ref="L45" si="305">B45+G45</f>
        <v>305403.46000000002</v>
      </c>
      <c r="M45" s="7">
        <f t="shared" ref="M45" si="306">C45+H45</f>
        <v>-2000</v>
      </c>
      <c r="N45" s="7">
        <f t="shared" ref="N45" si="307">D45+I45</f>
        <v>-278889.90000000002</v>
      </c>
      <c r="O45" s="7">
        <f t="shared" ref="O45" si="308">E45+J45</f>
        <v>24513.560000000012</v>
      </c>
      <c r="P45" s="7"/>
      <c r="Q45" s="7">
        <f t="shared" ref="Q45" si="309">ROUND(O45*0.1,2)</f>
        <v>2451.36</v>
      </c>
      <c r="R45" s="7">
        <f t="shared" ref="R45" si="310">ROUND(Q45*0.15,2)</f>
        <v>367.7</v>
      </c>
      <c r="S45" s="7">
        <f t="shared" ref="S45" si="311">ROUND(Q45*0.85,2)</f>
        <v>2083.66</v>
      </c>
    </row>
    <row r="46" spans="1:19" ht="15" customHeight="1" x14ac:dyDescent="0.25">
      <c r="A46" s="23">
        <f t="shared" si="176"/>
        <v>44632</v>
      </c>
      <c r="B46" s="7">
        <v>246257.5</v>
      </c>
      <c r="C46" s="7">
        <v>0</v>
      </c>
      <c r="D46" s="7">
        <v>-241641.99</v>
      </c>
      <c r="E46" s="7">
        <f t="shared" ref="E46" si="312">SUM(B46:D46)</f>
        <v>4615.5100000000093</v>
      </c>
      <c r="F46" s="16"/>
      <c r="G46" s="7">
        <v>177967.41</v>
      </c>
      <c r="H46" s="7">
        <v>0</v>
      </c>
      <c r="I46" s="7">
        <v>-167500.64000000001</v>
      </c>
      <c r="J46" s="7">
        <f t="shared" ref="J46" si="313">SUM(G46:I46)</f>
        <v>10466.76999999999</v>
      </c>
      <c r="K46" s="16"/>
      <c r="L46" s="7">
        <f t="shared" ref="L46" si="314">B46+G46</f>
        <v>424224.91000000003</v>
      </c>
      <c r="M46" s="7">
        <f t="shared" ref="M46" si="315">C46+H46</f>
        <v>0</v>
      </c>
      <c r="N46" s="7">
        <f t="shared" ref="N46" si="316">D46+I46</f>
        <v>-409142.63</v>
      </c>
      <c r="O46" s="7">
        <f t="shared" ref="O46" si="317">E46+J46</f>
        <v>15082.279999999999</v>
      </c>
      <c r="P46" s="7"/>
      <c r="Q46" s="7">
        <f t="shared" ref="Q46" si="318">ROUND(O46*0.1,2)</f>
        <v>1508.23</v>
      </c>
      <c r="R46" s="7">
        <f t="shared" ref="R46" si="319">ROUND(Q46*0.15,2)</f>
        <v>226.23</v>
      </c>
      <c r="S46" s="7">
        <f t="shared" ref="S46" si="320">ROUND(Q46*0.85,2)</f>
        <v>1282</v>
      </c>
    </row>
    <row r="47" spans="1:19" ht="15" customHeight="1" x14ac:dyDescent="0.25">
      <c r="A47" s="23">
        <f t="shared" si="176"/>
        <v>44639</v>
      </c>
      <c r="B47" s="7">
        <v>331258.90000000002</v>
      </c>
      <c r="C47" s="7">
        <v>-19</v>
      </c>
      <c r="D47" s="7">
        <v>-255419.68</v>
      </c>
      <c r="E47" s="7">
        <f t="shared" ref="E47" si="321">SUM(B47:D47)</f>
        <v>75820.22000000003</v>
      </c>
      <c r="F47" s="16"/>
      <c r="G47" s="7">
        <v>139812.26</v>
      </c>
      <c r="H47" s="7">
        <v>0</v>
      </c>
      <c r="I47" s="7">
        <v>-115218.01999999999</v>
      </c>
      <c r="J47" s="7">
        <f t="shared" ref="J47" si="322">SUM(G47:I47)</f>
        <v>24594.24000000002</v>
      </c>
      <c r="K47" s="16"/>
      <c r="L47" s="7">
        <f t="shared" ref="L47" si="323">B47+G47</f>
        <v>471071.16000000003</v>
      </c>
      <c r="M47" s="7">
        <f t="shared" ref="M47" si="324">C47+H47</f>
        <v>-19</v>
      </c>
      <c r="N47" s="7">
        <f t="shared" ref="N47" si="325">D47+I47</f>
        <v>-370637.69999999995</v>
      </c>
      <c r="O47" s="7">
        <f t="shared" ref="O47" si="326">E47+J47</f>
        <v>100414.46000000005</v>
      </c>
      <c r="P47" s="7"/>
      <c r="Q47" s="7">
        <f t="shared" ref="Q47" si="327">ROUND(O47*0.1,2)</f>
        <v>10041.450000000001</v>
      </c>
      <c r="R47" s="7">
        <f t="shared" ref="R47" si="328">ROUND(Q47*0.15,2)</f>
        <v>1506.22</v>
      </c>
      <c r="S47" s="7">
        <f t="shared" ref="S47" si="329">ROUND(Q47*0.85,2)</f>
        <v>8535.23</v>
      </c>
    </row>
    <row r="48" spans="1:19" ht="15" customHeight="1" x14ac:dyDescent="0.25">
      <c r="A48" s="23">
        <f t="shared" si="176"/>
        <v>44646</v>
      </c>
      <c r="B48" s="7">
        <v>189440.9</v>
      </c>
      <c r="C48" s="7">
        <v>-100</v>
      </c>
      <c r="D48" s="7">
        <v>-183194.56</v>
      </c>
      <c r="E48" s="7">
        <f t="shared" ref="E48" si="330">SUM(B48:D48)</f>
        <v>6146.3399999999965</v>
      </c>
      <c r="F48" s="16"/>
      <c r="G48" s="7">
        <v>96700.4</v>
      </c>
      <c r="H48" s="7">
        <v>0</v>
      </c>
      <c r="I48" s="7">
        <v>-101324.67</v>
      </c>
      <c r="J48" s="7">
        <f t="shared" ref="J48" si="331">SUM(G48:I48)</f>
        <v>-4624.2700000000041</v>
      </c>
      <c r="K48" s="16"/>
      <c r="L48" s="7">
        <f t="shared" ref="L48" si="332">B48+G48</f>
        <v>286141.3</v>
      </c>
      <c r="M48" s="7">
        <f t="shared" ref="M48" si="333">C48+H48</f>
        <v>-100</v>
      </c>
      <c r="N48" s="7">
        <f t="shared" ref="N48" si="334">D48+I48</f>
        <v>-284519.23</v>
      </c>
      <c r="O48" s="7">
        <f t="shared" ref="O48" si="335">E48+J48</f>
        <v>1522.0699999999924</v>
      </c>
      <c r="P48" s="7"/>
      <c r="Q48" s="7">
        <f t="shared" ref="Q48" si="336">ROUND(O48*0.1,2)</f>
        <v>152.21</v>
      </c>
      <c r="R48" s="7">
        <f t="shared" ref="R48" si="337">ROUND(Q48*0.15,2)</f>
        <v>22.83</v>
      </c>
      <c r="S48" s="7">
        <f t="shared" ref="S48" si="338">ROUND(Q48*0.85,2)</f>
        <v>129.38</v>
      </c>
    </row>
    <row r="49" spans="1:19" ht="15" customHeight="1" x14ac:dyDescent="0.25">
      <c r="A49" s="23">
        <f t="shared" si="176"/>
        <v>44653</v>
      </c>
      <c r="B49" s="7">
        <v>131455.4</v>
      </c>
      <c r="C49" s="7">
        <v>0</v>
      </c>
      <c r="D49" s="7">
        <v>-116655.98</v>
      </c>
      <c r="E49" s="7">
        <f t="shared" ref="E49" si="339">SUM(B49:D49)</f>
        <v>14799.419999999998</v>
      </c>
      <c r="F49" s="16"/>
      <c r="G49" s="7">
        <v>108264.2</v>
      </c>
      <c r="H49" s="7">
        <v>0</v>
      </c>
      <c r="I49" s="7">
        <v>-118148.26</v>
      </c>
      <c r="J49" s="7">
        <f t="shared" ref="J49" si="340">SUM(G49:I49)</f>
        <v>-9884.0599999999977</v>
      </c>
      <c r="K49" s="16"/>
      <c r="L49" s="7">
        <f t="shared" ref="L49" si="341">B49+G49</f>
        <v>239719.59999999998</v>
      </c>
      <c r="M49" s="7">
        <f t="shared" ref="M49" si="342">C49+H49</f>
        <v>0</v>
      </c>
      <c r="N49" s="7">
        <f t="shared" ref="N49" si="343">D49+I49</f>
        <v>-234804.24</v>
      </c>
      <c r="O49" s="7">
        <f t="shared" ref="O49" si="344">E49+J49</f>
        <v>4915.3600000000006</v>
      </c>
      <c r="P49" s="7"/>
      <c r="Q49" s="7">
        <f t="shared" ref="Q49" si="345">ROUND(O49*0.1,2)</f>
        <v>491.54</v>
      </c>
      <c r="R49" s="7">
        <f t="shared" ref="R49" si="346">ROUND(Q49*0.15,2)</f>
        <v>73.73</v>
      </c>
      <c r="S49" s="7">
        <f t="shared" ref="S49" si="347">ROUND(Q49*0.85,2)</f>
        <v>417.81</v>
      </c>
    </row>
    <row r="50" spans="1:19" ht="15" customHeight="1" x14ac:dyDescent="0.25">
      <c r="A50" s="23">
        <f t="shared" si="176"/>
        <v>44660</v>
      </c>
      <c r="B50" s="7">
        <v>162837.70000000001</v>
      </c>
      <c r="C50" s="7">
        <v>0</v>
      </c>
      <c r="D50" s="7">
        <v>-147845.99</v>
      </c>
      <c r="E50" s="7">
        <f t="shared" ref="E50" si="348">SUM(B50:D50)</f>
        <v>14991.710000000021</v>
      </c>
      <c r="F50" s="16"/>
      <c r="G50" s="7">
        <v>74247.839999999997</v>
      </c>
      <c r="H50" s="7">
        <v>-210</v>
      </c>
      <c r="I50" s="7">
        <v>-67646.559999999998</v>
      </c>
      <c r="J50" s="7">
        <f t="shared" ref="J50" si="349">SUM(G50:I50)</f>
        <v>6391.2799999999988</v>
      </c>
      <c r="K50" s="16"/>
      <c r="L50" s="7">
        <f t="shared" ref="L50" si="350">B50+G50</f>
        <v>237085.54</v>
      </c>
      <c r="M50" s="7">
        <f t="shared" ref="M50" si="351">C50+H50</f>
        <v>-210</v>
      </c>
      <c r="N50" s="7">
        <f t="shared" ref="N50" si="352">D50+I50</f>
        <v>-215492.55</v>
      </c>
      <c r="O50" s="7">
        <f t="shared" ref="O50" si="353">E50+J50</f>
        <v>21382.99000000002</v>
      </c>
      <c r="P50" s="7"/>
      <c r="Q50" s="7">
        <f t="shared" ref="Q50" si="354">ROUND(O50*0.1,2)</f>
        <v>2138.3000000000002</v>
      </c>
      <c r="R50" s="7">
        <f t="shared" ref="R50" si="355">ROUND(Q50*0.15,2)</f>
        <v>320.75</v>
      </c>
      <c r="S50" s="7">
        <f>ROUND(Q50*0.85,2)-0.01</f>
        <v>1817.55</v>
      </c>
    </row>
    <row r="51" spans="1:19" ht="15" customHeight="1" x14ac:dyDescent="0.25">
      <c r="A51" s="23">
        <f t="shared" si="176"/>
        <v>44667</v>
      </c>
      <c r="B51" s="7">
        <v>119675.4</v>
      </c>
      <c r="C51" s="7">
        <v>0</v>
      </c>
      <c r="D51" s="7">
        <v>-93190.85</v>
      </c>
      <c r="E51" s="7">
        <f t="shared" ref="E51" si="356">SUM(B51:D51)</f>
        <v>26484.549999999988</v>
      </c>
      <c r="F51" s="16"/>
      <c r="G51" s="7">
        <v>100588.41</v>
      </c>
      <c r="H51" s="7">
        <v>0</v>
      </c>
      <c r="I51" s="7">
        <v>-86997.99</v>
      </c>
      <c r="J51" s="7">
        <f t="shared" ref="J51" si="357">SUM(G51:I51)</f>
        <v>13590.419999999998</v>
      </c>
      <c r="K51" s="16"/>
      <c r="L51" s="7">
        <f t="shared" ref="L51" si="358">B51+G51</f>
        <v>220263.81</v>
      </c>
      <c r="M51" s="7">
        <f t="shared" ref="M51" si="359">C51+H51</f>
        <v>0</v>
      </c>
      <c r="N51" s="7">
        <f t="shared" ref="N51" si="360">D51+I51</f>
        <v>-180188.84000000003</v>
      </c>
      <c r="O51" s="7">
        <f t="shared" ref="O51" si="361">E51+J51</f>
        <v>40074.969999999987</v>
      </c>
      <c r="P51" s="7"/>
      <c r="Q51" s="7">
        <f t="shared" ref="Q51" si="362">ROUND(O51*0.1,2)</f>
        <v>4007.5</v>
      </c>
      <c r="R51" s="7">
        <f t="shared" ref="R51" si="363">ROUND(Q51*0.15,2)</f>
        <v>601.13</v>
      </c>
      <c r="S51" s="7">
        <f>ROUND(Q51*0.85,2)-0.01</f>
        <v>3406.37</v>
      </c>
    </row>
    <row r="52" spans="1:19" ht="15" customHeight="1" x14ac:dyDescent="0.25">
      <c r="A52" s="23">
        <f t="shared" si="176"/>
        <v>44674</v>
      </c>
      <c r="B52" s="7">
        <v>98792.2</v>
      </c>
      <c r="C52" s="7">
        <v>-500</v>
      </c>
      <c r="D52" s="7">
        <v>-89743.79</v>
      </c>
      <c r="E52" s="7">
        <f t="shared" ref="E52" si="364">SUM(B52:D52)</f>
        <v>8548.4100000000035</v>
      </c>
      <c r="F52" s="16"/>
      <c r="G52" s="7">
        <v>54273.366999999998</v>
      </c>
      <c r="H52" s="7">
        <v>0</v>
      </c>
      <c r="I52" s="7">
        <v>-54018.77</v>
      </c>
      <c r="J52" s="7">
        <f t="shared" ref="J52" si="365">SUM(G52:I52)</f>
        <v>254.59700000000157</v>
      </c>
      <c r="K52" s="16"/>
      <c r="L52" s="7">
        <f t="shared" ref="L52" si="366">B52+G52</f>
        <v>153065.56699999998</v>
      </c>
      <c r="M52" s="7">
        <f t="shared" ref="M52" si="367">C52+H52</f>
        <v>-500</v>
      </c>
      <c r="N52" s="7">
        <f t="shared" ref="N52" si="368">D52+I52</f>
        <v>-143762.56</v>
      </c>
      <c r="O52" s="7">
        <f t="shared" ref="O52" si="369">E52+J52</f>
        <v>8803.0070000000051</v>
      </c>
      <c r="P52" s="7"/>
      <c r="Q52" s="7">
        <f t="shared" ref="Q52" si="370">ROUND(O52*0.1,2)</f>
        <v>880.3</v>
      </c>
      <c r="R52" s="7">
        <f t="shared" ref="R52" si="371">ROUND(Q52*0.15,2)</f>
        <v>132.05000000000001</v>
      </c>
      <c r="S52" s="7">
        <f>ROUND(Q52*0.85,2)-0.01</f>
        <v>748.25</v>
      </c>
    </row>
    <row r="53" spans="1:19" ht="15" customHeight="1" x14ac:dyDescent="0.25">
      <c r="A53" s="23">
        <f t="shared" si="176"/>
        <v>44681</v>
      </c>
      <c r="B53" s="7">
        <v>138959.4</v>
      </c>
      <c r="C53" s="7">
        <v>0</v>
      </c>
      <c r="D53" s="7">
        <v>-131201.87</v>
      </c>
      <c r="E53" s="7">
        <f t="shared" ref="E53" si="372">SUM(B53:D53)</f>
        <v>7757.5299999999988</v>
      </c>
      <c r="F53" s="16"/>
      <c r="G53" s="7">
        <v>90373.77</v>
      </c>
      <c r="H53" s="7">
        <v>0</v>
      </c>
      <c r="I53" s="7">
        <v>-79359.59</v>
      </c>
      <c r="J53" s="7">
        <f t="shared" ref="J53" si="373">SUM(G53:I53)</f>
        <v>11014.180000000008</v>
      </c>
      <c r="K53" s="16"/>
      <c r="L53" s="7">
        <f t="shared" ref="L53" si="374">B53+G53</f>
        <v>229333.16999999998</v>
      </c>
      <c r="M53" s="7">
        <f t="shared" ref="M53" si="375">C53+H53</f>
        <v>0</v>
      </c>
      <c r="N53" s="7">
        <f t="shared" ref="N53" si="376">D53+I53</f>
        <v>-210561.46</v>
      </c>
      <c r="O53" s="7">
        <f t="shared" ref="O53" si="377">E53+J53</f>
        <v>18771.710000000006</v>
      </c>
      <c r="P53" s="7"/>
      <c r="Q53" s="7">
        <f t="shared" ref="Q53" si="378">ROUND(O53*0.1,2)</f>
        <v>1877.17</v>
      </c>
      <c r="R53" s="7">
        <f t="shared" ref="R53" si="379">ROUND(Q53*0.15,2)</f>
        <v>281.58</v>
      </c>
      <c r="S53" s="7">
        <f t="shared" ref="S53:S58" si="380">ROUND(Q53*0.85,2)</f>
        <v>1595.59</v>
      </c>
    </row>
    <row r="54" spans="1:19" ht="15" customHeight="1" x14ac:dyDescent="0.25">
      <c r="A54" s="23">
        <f t="shared" si="176"/>
        <v>44688</v>
      </c>
      <c r="B54" s="7">
        <v>131261.29999999999</v>
      </c>
      <c r="C54" s="7">
        <v>0</v>
      </c>
      <c r="D54" s="7">
        <v>-108071.51</v>
      </c>
      <c r="E54" s="7">
        <f t="shared" ref="E54" si="381">SUM(B54:D54)</f>
        <v>23189.789999999994</v>
      </c>
      <c r="F54" s="16"/>
      <c r="G54" s="7">
        <v>99983.65</v>
      </c>
      <c r="H54" s="7">
        <v>0</v>
      </c>
      <c r="I54" s="7">
        <v>-118466.85</v>
      </c>
      <c r="J54" s="7">
        <f t="shared" ref="J54" si="382">SUM(G54:I54)</f>
        <v>-18483.200000000012</v>
      </c>
      <c r="K54" s="16"/>
      <c r="L54" s="7">
        <f t="shared" ref="L54" si="383">B54+G54</f>
        <v>231244.94999999998</v>
      </c>
      <c r="M54" s="7">
        <f t="shared" ref="M54" si="384">C54+H54</f>
        <v>0</v>
      </c>
      <c r="N54" s="7">
        <f t="shared" ref="N54" si="385">D54+I54</f>
        <v>-226538.36</v>
      </c>
      <c r="O54" s="7">
        <f t="shared" ref="O54" si="386">E54+J54</f>
        <v>4706.589999999982</v>
      </c>
      <c r="P54" s="7"/>
      <c r="Q54" s="7">
        <f t="shared" ref="Q54" si="387">ROUND(O54*0.1,2)</f>
        <v>470.66</v>
      </c>
      <c r="R54" s="7">
        <f t="shared" ref="R54" si="388">ROUND(Q54*0.15,2)</f>
        <v>70.599999999999994</v>
      </c>
      <c r="S54" s="7">
        <f t="shared" si="380"/>
        <v>400.06</v>
      </c>
    </row>
    <row r="55" spans="1:19" ht="15" customHeight="1" x14ac:dyDescent="0.25">
      <c r="A55" s="23">
        <f t="shared" si="176"/>
        <v>44695</v>
      </c>
      <c r="B55" s="7">
        <v>121047.8</v>
      </c>
      <c r="C55" s="7">
        <v>0</v>
      </c>
      <c r="D55" s="7">
        <v>-116752.79</v>
      </c>
      <c r="E55" s="7">
        <f t="shared" ref="E55" si="389">SUM(B55:D55)</f>
        <v>4295.0100000000093</v>
      </c>
      <c r="F55" s="16"/>
      <c r="G55" s="7">
        <v>124978.97</v>
      </c>
      <c r="H55" s="7">
        <v>0</v>
      </c>
      <c r="I55" s="7">
        <v>-162579.67000000001</v>
      </c>
      <c r="J55" s="7">
        <f t="shared" ref="J55" si="390">SUM(G55:I55)</f>
        <v>-37600.700000000012</v>
      </c>
      <c r="K55" s="16"/>
      <c r="L55" s="7">
        <f t="shared" ref="L55" si="391">B55+G55</f>
        <v>246026.77000000002</v>
      </c>
      <c r="M55" s="7">
        <f t="shared" ref="M55" si="392">C55+H55</f>
        <v>0</v>
      </c>
      <c r="N55" s="7">
        <f t="shared" ref="N55" si="393">D55+I55</f>
        <v>-279332.46000000002</v>
      </c>
      <c r="O55" s="7">
        <f t="shared" ref="O55" si="394">E55+J55</f>
        <v>-33305.69</v>
      </c>
      <c r="P55" s="7"/>
      <c r="Q55" s="7">
        <f t="shared" ref="Q55" si="395">ROUND(O55*0.1,2)</f>
        <v>-3330.57</v>
      </c>
      <c r="R55" s="7">
        <f t="shared" ref="R55" si="396">ROUND(Q55*0.15,2)</f>
        <v>-499.59</v>
      </c>
      <c r="S55" s="7">
        <f t="shared" si="380"/>
        <v>-2830.98</v>
      </c>
    </row>
    <row r="56" spans="1:19" ht="15" customHeight="1" x14ac:dyDescent="0.25">
      <c r="A56" s="23">
        <f t="shared" si="176"/>
        <v>44702</v>
      </c>
      <c r="B56" s="7">
        <v>114273.7</v>
      </c>
      <c r="C56" s="7">
        <v>-1000</v>
      </c>
      <c r="D56" s="7">
        <v>-108044.13</v>
      </c>
      <c r="E56" s="7">
        <f t="shared" ref="E56" si="397">SUM(B56:D56)</f>
        <v>5229.5699999999924</v>
      </c>
      <c r="F56" s="16"/>
      <c r="G56" s="7">
        <v>70174.66</v>
      </c>
      <c r="H56" s="7">
        <v>-60.6</v>
      </c>
      <c r="I56" s="7">
        <v>-113202.82</v>
      </c>
      <c r="J56" s="7">
        <f t="shared" ref="J56" si="398">SUM(G56:I56)</f>
        <v>-43088.760000000009</v>
      </c>
      <c r="K56" s="16"/>
      <c r="L56" s="7">
        <f t="shared" ref="L56" si="399">B56+G56</f>
        <v>184448.36</v>
      </c>
      <c r="M56" s="7">
        <f t="shared" ref="M56" si="400">C56+H56</f>
        <v>-1060.5999999999999</v>
      </c>
      <c r="N56" s="7">
        <f t="shared" ref="N56" si="401">D56+I56</f>
        <v>-221246.95</v>
      </c>
      <c r="O56" s="7">
        <f t="shared" ref="O56" si="402">E56+J56</f>
        <v>-37859.190000000017</v>
      </c>
      <c r="P56" s="7"/>
      <c r="Q56" s="7">
        <f t="shared" ref="Q56" si="403">ROUND(O56*0.1,2)</f>
        <v>-3785.92</v>
      </c>
      <c r="R56" s="7">
        <f t="shared" ref="R56" si="404">ROUND(Q56*0.15,2)</f>
        <v>-567.89</v>
      </c>
      <c r="S56" s="7">
        <f t="shared" si="380"/>
        <v>-3218.03</v>
      </c>
    </row>
    <row r="57" spans="1:19" ht="15" customHeight="1" x14ac:dyDescent="0.25">
      <c r="A57" s="23">
        <f t="shared" si="176"/>
        <v>44709</v>
      </c>
      <c r="B57" s="7">
        <v>108206.3</v>
      </c>
      <c r="C57" s="7">
        <v>0</v>
      </c>
      <c r="D57" s="7">
        <v>-89668.69</v>
      </c>
      <c r="E57" s="7">
        <f t="shared" ref="E57" si="405">SUM(B57:D57)</f>
        <v>18537.61</v>
      </c>
      <c r="F57" s="16"/>
      <c r="G57" s="7">
        <v>36153.729999999996</v>
      </c>
      <c r="H57" s="7">
        <v>0</v>
      </c>
      <c r="I57" s="7">
        <v>-35355.269999999997</v>
      </c>
      <c r="J57" s="7">
        <f t="shared" ref="J57" si="406">SUM(G57:I57)</f>
        <v>798.45999999999913</v>
      </c>
      <c r="K57" s="16"/>
      <c r="L57" s="7">
        <f t="shared" ref="L57" si="407">B57+G57</f>
        <v>144360.03</v>
      </c>
      <c r="M57" s="7">
        <f t="shared" ref="M57" si="408">C57+H57</f>
        <v>0</v>
      </c>
      <c r="N57" s="7">
        <f t="shared" ref="N57" si="409">D57+I57</f>
        <v>-125023.95999999999</v>
      </c>
      <c r="O57" s="7">
        <f t="shared" ref="O57" si="410">E57+J57</f>
        <v>19336.07</v>
      </c>
      <c r="P57" s="7"/>
      <c r="Q57" s="7">
        <f t="shared" ref="Q57" si="411">ROUND(O57*0.1,2)</f>
        <v>1933.61</v>
      </c>
      <c r="R57" s="7">
        <f t="shared" ref="R57" si="412">ROUND(Q57*0.15,2)</f>
        <v>290.04000000000002</v>
      </c>
      <c r="S57" s="7">
        <f t="shared" si="380"/>
        <v>1643.57</v>
      </c>
    </row>
    <row r="58" spans="1:19" ht="15" customHeight="1" x14ac:dyDescent="0.25">
      <c r="A58" s="23">
        <f t="shared" si="176"/>
        <v>44716</v>
      </c>
      <c r="B58" s="7">
        <v>92818.2</v>
      </c>
      <c r="C58" s="7">
        <v>0</v>
      </c>
      <c r="D58" s="7">
        <v>-67210.91</v>
      </c>
      <c r="E58" s="7">
        <f t="shared" ref="E58" si="413">SUM(B58:D58)</f>
        <v>25607.289999999994</v>
      </c>
      <c r="F58" s="16"/>
      <c r="G58" s="7">
        <v>79461.3</v>
      </c>
      <c r="H58" s="7">
        <v>0</v>
      </c>
      <c r="I58" s="7">
        <v>-107640.15</v>
      </c>
      <c r="J58" s="7">
        <f t="shared" ref="J58" si="414">SUM(G58:I58)</f>
        <v>-28178.849999999991</v>
      </c>
      <c r="K58" s="16"/>
      <c r="L58" s="7">
        <f t="shared" ref="L58" si="415">B58+G58</f>
        <v>172279.5</v>
      </c>
      <c r="M58" s="7">
        <f t="shared" ref="M58" si="416">C58+H58</f>
        <v>0</v>
      </c>
      <c r="N58" s="7">
        <f t="shared" ref="N58" si="417">D58+I58</f>
        <v>-174851.06</v>
      </c>
      <c r="O58" s="7">
        <f t="shared" ref="O58" si="418">E58+J58</f>
        <v>-2571.5599999999977</v>
      </c>
      <c r="P58" s="7"/>
      <c r="Q58" s="7">
        <f t="shared" ref="Q58" si="419">ROUND(O58*0.1,2)</f>
        <v>-257.16000000000003</v>
      </c>
      <c r="R58" s="7">
        <f t="shared" ref="R58" si="420">ROUND(Q58*0.15,2)</f>
        <v>-38.57</v>
      </c>
      <c r="S58" s="7">
        <f t="shared" si="380"/>
        <v>-218.59</v>
      </c>
    </row>
    <row r="59" spans="1:19" ht="15" customHeight="1" x14ac:dyDescent="0.25">
      <c r="A59" s="23">
        <f t="shared" si="176"/>
        <v>44723</v>
      </c>
      <c r="B59" s="7">
        <v>122716</v>
      </c>
      <c r="C59" s="7">
        <v>-60</v>
      </c>
      <c r="D59" s="7">
        <v>-117119.21</v>
      </c>
      <c r="E59" s="7">
        <f t="shared" ref="E59" si="421">SUM(B59:D59)</f>
        <v>5536.7899999999936</v>
      </c>
      <c r="F59" s="16"/>
      <c r="G59" s="7">
        <v>43369</v>
      </c>
      <c r="H59" s="7">
        <v>0</v>
      </c>
      <c r="I59" s="7">
        <v>-34505.129999999997</v>
      </c>
      <c r="J59" s="7">
        <f t="shared" ref="J59" si="422">SUM(G59:I59)</f>
        <v>8863.8700000000026</v>
      </c>
      <c r="K59" s="16"/>
      <c r="L59" s="7">
        <f t="shared" ref="L59" si="423">B59+G59</f>
        <v>166085</v>
      </c>
      <c r="M59" s="7">
        <f t="shared" ref="M59" si="424">C59+H59</f>
        <v>-60</v>
      </c>
      <c r="N59" s="7">
        <f t="shared" ref="N59" si="425">D59+I59</f>
        <v>-151624.34</v>
      </c>
      <c r="O59" s="7">
        <f t="shared" ref="O59" si="426">E59+J59</f>
        <v>14400.659999999996</v>
      </c>
      <c r="P59" s="7"/>
      <c r="Q59" s="7">
        <f t="shared" ref="Q59" si="427">ROUND(O59*0.1,2)</f>
        <v>1440.07</v>
      </c>
      <c r="R59" s="7">
        <f t="shared" ref="R59" si="428">ROUND(Q59*0.15,2)</f>
        <v>216.01</v>
      </c>
      <c r="S59" s="7">
        <f t="shared" ref="S59" si="429">ROUND(Q59*0.85,2)</f>
        <v>1224.06</v>
      </c>
    </row>
    <row r="60" spans="1:19" ht="15" customHeight="1" x14ac:dyDescent="0.25">
      <c r="A60" s="23">
        <f t="shared" si="176"/>
        <v>44730</v>
      </c>
      <c r="B60" s="7">
        <v>102674.9</v>
      </c>
      <c r="C60" s="7">
        <v>0</v>
      </c>
      <c r="D60" s="7">
        <v>-121297.09</v>
      </c>
      <c r="E60" s="7">
        <f t="shared" ref="E60" si="430">SUM(B60:D60)</f>
        <v>-18622.190000000002</v>
      </c>
      <c r="F60" s="16"/>
      <c r="G60" s="7">
        <v>51103.28</v>
      </c>
      <c r="H60" s="7">
        <v>0</v>
      </c>
      <c r="I60" s="7">
        <v>-49618.55</v>
      </c>
      <c r="J60" s="7">
        <f t="shared" ref="J60" si="431">SUM(G60:I60)</f>
        <v>1484.7299999999959</v>
      </c>
      <c r="K60" s="16"/>
      <c r="L60" s="7">
        <f t="shared" ref="L60" si="432">B60+G60</f>
        <v>153778.18</v>
      </c>
      <c r="M60" s="7">
        <f t="shared" ref="M60" si="433">C60+H60</f>
        <v>0</v>
      </c>
      <c r="N60" s="7">
        <f t="shared" ref="N60" si="434">D60+I60</f>
        <v>-170915.64</v>
      </c>
      <c r="O60" s="7">
        <f t="shared" ref="O60" si="435">E60+J60</f>
        <v>-17137.460000000006</v>
      </c>
      <c r="P60" s="7"/>
      <c r="Q60" s="7">
        <f t="shared" ref="Q60" si="436">ROUND(O60*0.1,2)</f>
        <v>-1713.75</v>
      </c>
      <c r="R60" s="7">
        <f t="shared" ref="R60" si="437">ROUND(Q60*0.15,2)</f>
        <v>-257.06</v>
      </c>
      <c r="S60" s="7">
        <f t="shared" ref="S60" si="438">ROUND(Q60*0.85,2)</f>
        <v>-1456.69</v>
      </c>
    </row>
    <row r="61" spans="1:19" ht="15" customHeight="1" x14ac:dyDescent="0.25">
      <c r="A61" s="23">
        <f t="shared" si="176"/>
        <v>44737</v>
      </c>
      <c r="B61" s="7">
        <v>108514.5</v>
      </c>
      <c r="C61" s="7">
        <v>0</v>
      </c>
      <c r="D61" s="7">
        <v>-89996.900000000009</v>
      </c>
      <c r="E61" s="7">
        <f t="shared" ref="E61:E62" si="439">SUM(B61:D61)</f>
        <v>18517.599999999991</v>
      </c>
      <c r="F61" s="16"/>
      <c r="G61" s="7">
        <v>26113.850000000002</v>
      </c>
      <c r="H61" s="7">
        <v>0</v>
      </c>
      <c r="I61" s="7">
        <v>-22674.739999999998</v>
      </c>
      <c r="J61" s="7">
        <f t="shared" ref="J61:J62" si="440">SUM(G61:I61)</f>
        <v>3439.1100000000042</v>
      </c>
      <c r="K61" s="16"/>
      <c r="L61" s="7">
        <f t="shared" ref="L61:L62" si="441">B61+G61</f>
        <v>134628.35</v>
      </c>
      <c r="M61" s="7">
        <f t="shared" ref="M61:M62" si="442">C61+H61</f>
        <v>0</v>
      </c>
      <c r="N61" s="7">
        <f t="shared" ref="N61:N62" si="443">D61+I61</f>
        <v>-112671.64000000001</v>
      </c>
      <c r="O61" s="7">
        <f t="shared" ref="O61:O62" si="444">E61+J61</f>
        <v>21956.709999999995</v>
      </c>
      <c r="P61" s="7"/>
      <c r="Q61" s="7">
        <f t="shared" ref="Q61:Q62" si="445">ROUND(O61*0.1,2)</f>
        <v>2195.67</v>
      </c>
      <c r="R61" s="7">
        <f t="shared" ref="R61" si="446">ROUND(Q61*0.15,2)</f>
        <v>329.35</v>
      </c>
      <c r="S61" s="7">
        <f t="shared" ref="S61" si="447">ROUND(Q61*0.85,2)</f>
        <v>1866.32</v>
      </c>
    </row>
    <row r="62" spans="1:19" ht="15" customHeight="1" x14ac:dyDescent="0.25">
      <c r="A62" s="24" t="s">
        <v>22</v>
      </c>
      <c r="B62" s="7">
        <v>66279.600000000006</v>
      </c>
      <c r="C62" s="7">
        <v>0</v>
      </c>
      <c r="D62" s="7">
        <v>-87238.86</v>
      </c>
      <c r="E62" s="7">
        <f t="shared" si="439"/>
        <v>-20959.259999999995</v>
      </c>
      <c r="F62" s="16"/>
      <c r="G62" s="7">
        <v>32184.63</v>
      </c>
      <c r="H62" s="7">
        <v>0</v>
      </c>
      <c r="I62" s="7">
        <v>-37864.49</v>
      </c>
      <c r="J62" s="7">
        <f t="shared" si="440"/>
        <v>-5679.8599999999969</v>
      </c>
      <c r="K62" s="16"/>
      <c r="L62" s="7">
        <f t="shared" si="441"/>
        <v>98464.23000000001</v>
      </c>
      <c r="M62" s="7">
        <f t="shared" si="442"/>
        <v>0</v>
      </c>
      <c r="N62" s="7">
        <f t="shared" si="443"/>
        <v>-125103.35</v>
      </c>
      <c r="O62" s="7">
        <f t="shared" si="444"/>
        <v>-26639.119999999992</v>
      </c>
      <c r="P62" s="7"/>
      <c r="Q62" s="7">
        <f t="shared" si="445"/>
        <v>-2663.91</v>
      </c>
      <c r="R62" s="7">
        <f>ROUND(Q62*0.15,2)</f>
        <v>-399.59</v>
      </c>
      <c r="S62" s="7">
        <f>ROUND(Q62*0.85,2)</f>
        <v>-2264.3200000000002</v>
      </c>
    </row>
    <row r="63" spans="1:19" ht="15" customHeight="1" x14ac:dyDescent="0.25">
      <c r="A63" s="23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7"/>
    </row>
    <row r="64" spans="1:19" ht="15" customHeight="1" thickBot="1" x14ac:dyDescent="0.3">
      <c r="B64" s="8">
        <f>SUM(B10:B63)</f>
        <v>10540310.15</v>
      </c>
      <c r="C64" s="8">
        <f>SUM(C10:C63)</f>
        <v>-23074</v>
      </c>
      <c r="D64" s="8">
        <f>SUM(D10:D63)</f>
        <v>-9194265.5299999993</v>
      </c>
      <c r="E64" s="8">
        <f>SUM(E10:E63)</f>
        <v>1322970.6200000003</v>
      </c>
      <c r="F64" s="16"/>
      <c r="G64" s="8">
        <f>SUM(G10:G63)</f>
        <v>5825815.1770000001</v>
      </c>
      <c r="H64" s="8">
        <f>SUM(H10:H63)</f>
        <v>-680.6</v>
      </c>
      <c r="I64" s="8">
        <f>SUM(I10:I63)</f>
        <v>-5674625.3199999984</v>
      </c>
      <c r="J64" s="8">
        <f>SUM(J10:J63)</f>
        <v>150509.25700000007</v>
      </c>
      <c r="K64" s="16"/>
      <c r="L64" s="8">
        <f>SUM(L10:L63)</f>
        <v>16366125.327</v>
      </c>
      <c r="M64" s="8">
        <f>SUM(M10:M63)</f>
        <v>-23754.6</v>
      </c>
      <c r="N64" s="8">
        <f>SUM(N10:N63)</f>
        <v>-14868890.850000007</v>
      </c>
      <c r="O64" s="8">
        <f>SUM(O10:O63)</f>
        <v>1473479.8770000003</v>
      </c>
      <c r="P64" s="16"/>
      <c r="Q64" s="8">
        <f>SUM(Q10:Q63)</f>
        <v>147348.01999999999</v>
      </c>
      <c r="R64" s="8">
        <f>SUM(R10:R63)</f>
        <v>22102.21</v>
      </c>
      <c r="S64" s="8">
        <f>SUM(S10:S63)</f>
        <v>125245.81000000003</v>
      </c>
    </row>
    <row r="65" spans="1:1" ht="15" customHeight="1" thickTop="1" x14ac:dyDescent="0.25"/>
    <row r="66" spans="1:1" ht="15" customHeight="1" x14ac:dyDescent="0.25">
      <c r="A66" s="14" t="s">
        <v>21</v>
      </c>
    </row>
    <row r="67" spans="1:1" ht="15" customHeight="1" x14ac:dyDescent="0.25">
      <c r="A67" s="14" t="s">
        <v>11</v>
      </c>
    </row>
    <row r="68" spans="1:1" ht="15" customHeight="1" x14ac:dyDescent="0.25">
      <c r="A68" s="14" t="s">
        <v>23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56" orientation="landscape" r:id="rId1"/>
  <ignoredErrors>
    <ignoredError sqref="E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4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4.140625" style="2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5" customWidth="1"/>
    <col min="7" max="7" width="16.7109375" style="1" customWidth="1"/>
    <col min="8" max="8" width="13.7109375" style="1" customWidth="1"/>
    <col min="9" max="9" width="17.7109375" style="1" customWidth="1"/>
    <col min="10" max="10" width="16.5703125" style="1" customWidth="1"/>
    <col min="11" max="11" width="4.7109375" style="15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19"/>
      <c r="B3" s="25" t="s">
        <v>14</v>
      </c>
      <c r="C3" s="25"/>
      <c r="D3" s="25"/>
      <c r="E3" s="25"/>
      <c r="F3" s="17"/>
      <c r="G3" s="25" t="s">
        <v>16</v>
      </c>
      <c r="H3" s="25"/>
      <c r="I3" s="25"/>
      <c r="J3" s="25"/>
      <c r="K3" s="17"/>
      <c r="L3" s="25" t="s">
        <v>15</v>
      </c>
      <c r="M3" s="25"/>
      <c r="N3" s="25"/>
      <c r="O3" s="25"/>
      <c r="P3" s="17"/>
      <c r="Q3" s="19"/>
      <c r="R3" s="19"/>
      <c r="S3" s="19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8"/>
      <c r="G4" s="5" t="s">
        <v>0</v>
      </c>
      <c r="H4" s="4" t="s">
        <v>2</v>
      </c>
      <c r="I4" s="5" t="s">
        <v>1</v>
      </c>
      <c r="J4" s="5" t="s">
        <v>7</v>
      </c>
      <c r="K4" s="18"/>
      <c r="L4" s="5" t="s">
        <v>0</v>
      </c>
      <c r="M4" s="4" t="s">
        <v>2</v>
      </c>
      <c r="N4" s="5" t="s">
        <v>1</v>
      </c>
      <c r="O4" s="5" t="s">
        <v>7</v>
      </c>
      <c r="P4" s="18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3" t="s">
        <v>18</v>
      </c>
      <c r="B6" s="7">
        <v>108102652.94999996</v>
      </c>
      <c r="C6" s="7">
        <v>-847710.92</v>
      </c>
      <c r="D6" s="7">
        <v>-95660849.659999996</v>
      </c>
      <c r="E6" s="7">
        <v>11594092.370000001</v>
      </c>
      <c r="F6" s="16"/>
      <c r="G6" s="22">
        <v>127081803.12</v>
      </c>
      <c r="H6" s="22">
        <v>-248181.72000000006</v>
      </c>
      <c r="I6" s="22">
        <v>-118194955.19000006</v>
      </c>
      <c r="J6" s="22">
        <v>8638666.2100000009</v>
      </c>
      <c r="K6" s="16"/>
      <c r="L6" s="7">
        <v>235184456.06999999</v>
      </c>
      <c r="M6" s="7">
        <v>-1095892.6399999999</v>
      </c>
      <c r="N6" s="7">
        <v>-213855804.84999993</v>
      </c>
      <c r="O6" s="7">
        <v>20232758.579999983</v>
      </c>
      <c r="P6" s="16"/>
      <c r="Q6" s="7">
        <v>2023275.919999999</v>
      </c>
      <c r="R6" s="7">
        <v>303491.40000000002</v>
      </c>
      <c r="S6" s="7">
        <v>1719784.5199999998</v>
      </c>
    </row>
    <row r="8" spans="1:19" ht="15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23"/>
      <c r="B9" s="7"/>
      <c r="C9" s="7"/>
      <c r="D9" s="7"/>
      <c r="E9" s="7"/>
      <c r="F9" s="16"/>
      <c r="G9" s="7"/>
      <c r="H9" s="7"/>
      <c r="I9" s="7"/>
      <c r="J9" s="7"/>
      <c r="K9" s="16"/>
      <c r="L9" s="7"/>
      <c r="M9" s="7"/>
      <c r="N9" s="7"/>
      <c r="O9" s="7"/>
      <c r="P9" s="7"/>
      <c r="Q9" s="7"/>
      <c r="R9" s="7"/>
      <c r="S9" s="7"/>
    </row>
    <row r="10" spans="1:19" ht="15" customHeight="1" x14ac:dyDescent="0.25">
      <c r="A10" s="23" t="s">
        <v>20</v>
      </c>
      <c r="B10" s="7">
        <v>411878.84</v>
      </c>
      <c r="C10" s="7">
        <v>-5000</v>
      </c>
      <c r="D10" s="7">
        <v>-339093.94</v>
      </c>
      <c r="E10" s="7">
        <f t="shared" ref="E10" si="0">SUM(B10:D10)</f>
        <v>67784.900000000023</v>
      </c>
      <c r="F10" s="16"/>
      <c r="G10" s="7">
        <v>585388.75</v>
      </c>
      <c r="H10" s="7">
        <v>-7927.8</v>
      </c>
      <c r="I10" s="7">
        <v>-523035.96</v>
      </c>
      <c r="J10" s="7">
        <f t="shared" ref="J10" si="1">SUM(G10:I10)</f>
        <v>54424.989999999932</v>
      </c>
      <c r="K10" s="16"/>
      <c r="L10" s="7">
        <f t="shared" ref="L10:O10" si="2">B10+G10</f>
        <v>997267.59000000008</v>
      </c>
      <c r="M10" s="7">
        <f t="shared" si="2"/>
        <v>-12927.8</v>
      </c>
      <c r="N10" s="7">
        <f t="shared" si="2"/>
        <v>-862129.9</v>
      </c>
      <c r="O10" s="7">
        <f t="shared" si="2"/>
        <v>122209.88999999996</v>
      </c>
      <c r="P10" s="7"/>
      <c r="Q10" s="7">
        <f>ROUND(O10*0.1,2)-0.02</f>
        <v>12220.97</v>
      </c>
      <c r="R10" s="7">
        <f t="shared" ref="R10" si="3">ROUND(Q10*0.15,2)</f>
        <v>1833.15</v>
      </c>
      <c r="S10" s="7">
        <f t="shared" ref="S10" si="4">ROUND(Q10*0.85,2)</f>
        <v>10387.82</v>
      </c>
    </row>
    <row r="11" spans="1:19" ht="15" customHeight="1" x14ac:dyDescent="0.25">
      <c r="A11" s="23">
        <v>44387</v>
      </c>
      <c r="B11" s="7">
        <v>816541.62</v>
      </c>
      <c r="C11" s="7">
        <v>-410</v>
      </c>
      <c r="D11" s="7">
        <v>-707661.28999999992</v>
      </c>
      <c r="E11" s="7">
        <f t="shared" ref="E11" si="5">SUM(B11:D11)</f>
        <v>108470.33000000007</v>
      </c>
      <c r="F11" s="16"/>
      <c r="G11" s="7">
        <v>1544643</v>
      </c>
      <c r="H11" s="7">
        <v>-16323.76</v>
      </c>
      <c r="I11" s="7">
        <v>-1343170.85</v>
      </c>
      <c r="J11" s="7">
        <f t="shared" ref="J11" si="6">SUM(G11:I11)</f>
        <v>185148.3899999999</v>
      </c>
      <c r="K11" s="16"/>
      <c r="L11" s="7">
        <f t="shared" ref="L11" si="7">B11+G11</f>
        <v>2361184.62</v>
      </c>
      <c r="M11" s="7">
        <f t="shared" ref="M11" si="8">C11+H11</f>
        <v>-16733.760000000002</v>
      </c>
      <c r="N11" s="7">
        <f t="shared" ref="N11" si="9">D11+I11</f>
        <v>-2050832.1400000001</v>
      </c>
      <c r="O11" s="7">
        <f t="shared" ref="O11" si="10">E11+J11</f>
        <v>293618.71999999997</v>
      </c>
      <c r="P11" s="7"/>
      <c r="Q11" s="7">
        <f>ROUND(O11*0.1,2)</f>
        <v>29361.87</v>
      </c>
      <c r="R11" s="7">
        <f t="shared" ref="R11" si="11">ROUND(Q11*0.15,2)</f>
        <v>4404.28</v>
      </c>
      <c r="S11" s="7">
        <f t="shared" ref="S11" si="12">ROUND(Q11*0.85,2)</f>
        <v>24957.59</v>
      </c>
    </row>
    <row r="12" spans="1:19" ht="15" customHeight="1" x14ac:dyDescent="0.25">
      <c r="A12" s="23">
        <f t="shared" ref="A12:A17" si="13">A11+7</f>
        <v>44394</v>
      </c>
      <c r="B12" s="7">
        <v>801204.18</v>
      </c>
      <c r="C12" s="7">
        <v>-115</v>
      </c>
      <c r="D12" s="7">
        <v>-642719.21</v>
      </c>
      <c r="E12" s="7">
        <f t="shared" ref="E12" si="14">SUM(B12:D12)</f>
        <v>158369.97000000009</v>
      </c>
      <c r="F12" s="16"/>
      <c r="G12" s="7">
        <v>1174841.21</v>
      </c>
      <c r="H12" s="7">
        <v>-17701.47</v>
      </c>
      <c r="I12" s="7">
        <v>-1070495.73</v>
      </c>
      <c r="J12" s="7">
        <f t="shared" ref="J12" si="15">SUM(G12:I12)</f>
        <v>86644.010000000009</v>
      </c>
      <c r="K12" s="16"/>
      <c r="L12" s="7">
        <f t="shared" ref="L12" si="16">B12+G12</f>
        <v>1976045.3900000001</v>
      </c>
      <c r="M12" s="7">
        <f t="shared" ref="M12" si="17">C12+H12</f>
        <v>-17816.47</v>
      </c>
      <c r="N12" s="7">
        <f t="shared" ref="N12" si="18">D12+I12</f>
        <v>-1713214.94</v>
      </c>
      <c r="O12" s="7">
        <f t="shared" ref="O12" si="19">E12+J12</f>
        <v>245013.9800000001</v>
      </c>
      <c r="P12" s="7"/>
      <c r="Q12" s="7">
        <f>ROUND(O12*0.1,2)</f>
        <v>24501.4</v>
      </c>
      <c r="R12" s="7">
        <f t="shared" ref="R12" si="20">ROUND(Q12*0.15,2)</f>
        <v>3675.21</v>
      </c>
      <c r="S12" s="7">
        <f t="shared" ref="S12" si="21">ROUND(Q12*0.85,2)</f>
        <v>20826.189999999999</v>
      </c>
    </row>
    <row r="13" spans="1:19" ht="15" customHeight="1" x14ac:dyDescent="0.25">
      <c r="A13" s="23">
        <f t="shared" si="13"/>
        <v>44401</v>
      </c>
      <c r="B13" s="7">
        <v>631521.88</v>
      </c>
      <c r="C13" s="7">
        <v>-110</v>
      </c>
      <c r="D13" s="7">
        <v>-742560.75</v>
      </c>
      <c r="E13" s="7">
        <f t="shared" ref="E13" si="22">SUM(B13:D13)</f>
        <v>-111148.87</v>
      </c>
      <c r="F13" s="16"/>
      <c r="G13" s="7">
        <v>1399176.16</v>
      </c>
      <c r="H13" s="7">
        <v>-17666.689999999999</v>
      </c>
      <c r="I13" s="7">
        <v>-1300228.04</v>
      </c>
      <c r="J13" s="7">
        <f t="shared" ref="J13" si="23">SUM(G13:I13)</f>
        <v>81281.429999999935</v>
      </c>
      <c r="K13" s="16"/>
      <c r="L13" s="7">
        <f t="shared" ref="L13" si="24">B13+G13</f>
        <v>2030698.04</v>
      </c>
      <c r="M13" s="7">
        <f t="shared" ref="M13" si="25">C13+H13</f>
        <v>-17776.689999999999</v>
      </c>
      <c r="N13" s="7">
        <f t="shared" ref="N13" si="26">D13+I13</f>
        <v>-2042788.79</v>
      </c>
      <c r="O13" s="7">
        <f t="shared" ref="O13" si="27">E13+J13</f>
        <v>-29867.440000000061</v>
      </c>
      <c r="P13" s="7"/>
      <c r="Q13" s="7">
        <f>ROUND(O13*0.1,2)-0.01</f>
        <v>-2986.75</v>
      </c>
      <c r="R13" s="7">
        <f t="shared" ref="R13" si="28">ROUND(Q13*0.15,2)</f>
        <v>-448.01</v>
      </c>
      <c r="S13" s="7">
        <f t="shared" ref="S13" si="29">ROUND(Q13*0.85,2)</f>
        <v>-2538.7399999999998</v>
      </c>
    </row>
    <row r="14" spans="1:19" ht="15" customHeight="1" x14ac:dyDescent="0.25">
      <c r="A14" s="23">
        <f t="shared" si="13"/>
        <v>44408</v>
      </c>
      <c r="B14" s="7">
        <v>496053.31</v>
      </c>
      <c r="C14" s="7">
        <v>-7280</v>
      </c>
      <c r="D14" s="7">
        <v>-447203.58</v>
      </c>
      <c r="E14" s="7">
        <f t="shared" ref="E14" si="30">SUM(B14:D14)</f>
        <v>41569.729999999981</v>
      </c>
      <c r="F14" s="16"/>
      <c r="G14" s="7">
        <v>1237120.6299999999</v>
      </c>
      <c r="H14" s="7">
        <v>-16911.63</v>
      </c>
      <c r="I14" s="7">
        <v>-1156509.6200000001</v>
      </c>
      <c r="J14" s="7">
        <f t="shared" ref="J14" si="31">SUM(G14:I14)</f>
        <v>63699.379999999888</v>
      </c>
      <c r="K14" s="16"/>
      <c r="L14" s="7">
        <f t="shared" ref="L14" si="32">B14+G14</f>
        <v>1733173.94</v>
      </c>
      <c r="M14" s="7">
        <f t="shared" ref="M14" si="33">C14+H14</f>
        <v>-24191.63</v>
      </c>
      <c r="N14" s="7">
        <f t="shared" ref="N14" si="34">D14+I14</f>
        <v>-1603713.2000000002</v>
      </c>
      <c r="O14" s="7">
        <f t="shared" ref="O14" si="35">E14+J14</f>
        <v>105269.10999999987</v>
      </c>
      <c r="P14" s="7"/>
      <c r="Q14" s="7">
        <f>ROUND(O14*0.1,2)</f>
        <v>10526.91</v>
      </c>
      <c r="R14" s="7">
        <f t="shared" ref="R14" si="36">ROUND(Q14*0.15,2)</f>
        <v>1579.04</v>
      </c>
      <c r="S14" s="7">
        <f t="shared" ref="S14" si="37">ROUND(Q14*0.85,2)</f>
        <v>8947.8700000000008</v>
      </c>
    </row>
    <row r="15" spans="1:19" ht="15" customHeight="1" x14ac:dyDescent="0.25">
      <c r="A15" s="23">
        <f t="shared" si="13"/>
        <v>44415</v>
      </c>
      <c r="B15" s="7">
        <v>585897.09</v>
      </c>
      <c r="C15" s="7">
        <v>-50</v>
      </c>
      <c r="D15" s="7">
        <v>-468453.99</v>
      </c>
      <c r="E15" s="7">
        <f t="shared" ref="E15" si="38">SUM(B15:D15)</f>
        <v>117393.09999999998</v>
      </c>
      <c r="F15" s="16"/>
      <c r="G15" s="7">
        <v>1253146.21</v>
      </c>
      <c r="H15" s="7">
        <v>-4847.8999999999996</v>
      </c>
      <c r="I15" s="7">
        <v>-1113897.27</v>
      </c>
      <c r="J15" s="7">
        <f t="shared" ref="J15" si="39">SUM(G15:I15)</f>
        <v>134401.04000000004</v>
      </c>
      <c r="K15" s="16"/>
      <c r="L15" s="7">
        <f t="shared" ref="L15" si="40">B15+G15</f>
        <v>1839043.2999999998</v>
      </c>
      <c r="M15" s="7">
        <f t="shared" ref="M15" si="41">C15+H15</f>
        <v>-4897.8999999999996</v>
      </c>
      <c r="N15" s="7">
        <f t="shared" ref="N15" si="42">D15+I15</f>
        <v>-1582351.26</v>
      </c>
      <c r="O15" s="7">
        <f t="shared" ref="O15" si="43">E15+J15</f>
        <v>251794.14</v>
      </c>
      <c r="P15" s="7"/>
      <c r="Q15" s="7">
        <f>ROUND(O15*0.1,2)</f>
        <v>25179.41</v>
      </c>
      <c r="R15" s="7">
        <f t="shared" ref="R15" si="44">ROUND(Q15*0.15,2)</f>
        <v>3776.91</v>
      </c>
      <c r="S15" s="7">
        <f t="shared" ref="S15" si="45">ROUND(Q15*0.85,2)</f>
        <v>21402.5</v>
      </c>
    </row>
    <row r="16" spans="1:19" ht="15" customHeight="1" x14ac:dyDescent="0.25">
      <c r="A16" s="23">
        <f t="shared" si="13"/>
        <v>44422</v>
      </c>
      <c r="B16" s="7">
        <v>1005356.64</v>
      </c>
      <c r="C16" s="7">
        <v>0</v>
      </c>
      <c r="D16" s="7">
        <v>-796928.81</v>
      </c>
      <c r="E16" s="7">
        <f t="shared" ref="E16" si="46">SUM(B16:D16)</f>
        <v>208427.82999999996</v>
      </c>
      <c r="F16" s="16"/>
      <c r="G16" s="7">
        <v>1439429.16</v>
      </c>
      <c r="H16" s="7">
        <v>-22050.45</v>
      </c>
      <c r="I16" s="7">
        <v>-1332290.3700000001</v>
      </c>
      <c r="J16" s="7">
        <f t="shared" ref="J16" si="47">SUM(G16:I16)</f>
        <v>85088.339999999851</v>
      </c>
      <c r="K16" s="16"/>
      <c r="L16" s="7">
        <f t="shared" ref="L16" si="48">B16+G16</f>
        <v>2444785.7999999998</v>
      </c>
      <c r="M16" s="7">
        <f t="shared" ref="M16" si="49">C16+H16</f>
        <v>-22050.45</v>
      </c>
      <c r="N16" s="7">
        <f t="shared" ref="N16" si="50">D16+I16</f>
        <v>-2129219.1800000002</v>
      </c>
      <c r="O16" s="7">
        <f t="shared" ref="O16" si="51">E16+J16</f>
        <v>293516.16999999981</v>
      </c>
      <c r="P16" s="7"/>
      <c r="Q16" s="7">
        <f>ROUND(O16*0.1,2)-0.01</f>
        <v>29351.61</v>
      </c>
      <c r="R16" s="7">
        <f t="shared" ref="R16" si="52">ROUND(Q16*0.15,2)</f>
        <v>4402.74</v>
      </c>
      <c r="S16" s="7">
        <f t="shared" ref="S16" si="53">ROUND(Q16*0.85,2)</f>
        <v>24948.87</v>
      </c>
    </row>
    <row r="17" spans="1:19" ht="15" customHeight="1" x14ac:dyDescent="0.25">
      <c r="A17" s="23">
        <f t="shared" si="13"/>
        <v>44429</v>
      </c>
      <c r="B17" s="7">
        <v>934265.24</v>
      </c>
      <c r="C17" s="7">
        <v>-20</v>
      </c>
      <c r="D17" s="7">
        <v>-877881.2</v>
      </c>
      <c r="E17" s="7">
        <f t="shared" ref="E17" si="54">SUM(B17:D17)</f>
        <v>56364.040000000037</v>
      </c>
      <c r="F17" s="16"/>
      <c r="G17" s="7">
        <v>1665967.94</v>
      </c>
      <c r="H17" s="7">
        <v>-10866.14</v>
      </c>
      <c r="I17" s="7">
        <v>-1506307.63</v>
      </c>
      <c r="J17" s="7">
        <f t="shared" ref="J17" si="55">SUM(G17:I17)</f>
        <v>148794.17000000016</v>
      </c>
      <c r="K17" s="16"/>
      <c r="L17" s="7">
        <f t="shared" ref="L17" si="56">B17+G17</f>
        <v>2600233.1799999997</v>
      </c>
      <c r="M17" s="7">
        <f t="shared" ref="M17" si="57">C17+H17</f>
        <v>-10886.14</v>
      </c>
      <c r="N17" s="7">
        <f t="shared" ref="N17" si="58">D17+I17</f>
        <v>-2384188.83</v>
      </c>
      <c r="O17" s="7">
        <f t="shared" ref="O17" si="59">E17+J17</f>
        <v>205158.2100000002</v>
      </c>
      <c r="P17" s="7"/>
      <c r="Q17" s="7">
        <f>ROUND(O17*0.1,2)</f>
        <v>20515.82</v>
      </c>
      <c r="R17" s="7">
        <f t="shared" ref="R17" si="60">ROUND(Q17*0.15,2)</f>
        <v>3077.37</v>
      </c>
      <c r="S17" s="7">
        <f t="shared" ref="S17" si="61">ROUND(Q17*0.85,2)</f>
        <v>17438.45</v>
      </c>
    </row>
    <row r="18" spans="1:19" ht="15" customHeight="1" x14ac:dyDescent="0.25">
      <c r="A18" s="23">
        <f t="shared" ref="A18:A61" si="62">A17+7</f>
        <v>44436</v>
      </c>
      <c r="B18" s="7">
        <v>790980.73</v>
      </c>
      <c r="C18" s="7">
        <v>-100</v>
      </c>
      <c r="D18" s="7">
        <v>-709083.26</v>
      </c>
      <c r="E18" s="7">
        <f t="shared" ref="E18" si="63">SUM(B18:D18)</f>
        <v>81797.469999999972</v>
      </c>
      <c r="F18" s="16"/>
      <c r="G18" s="7">
        <v>1658711.99</v>
      </c>
      <c r="H18" s="7">
        <v>-12296.51</v>
      </c>
      <c r="I18" s="7">
        <v>-1382470.84</v>
      </c>
      <c r="J18" s="7">
        <f t="shared" ref="J18" si="64">SUM(G18:I18)</f>
        <v>263944.6399999999</v>
      </c>
      <c r="K18" s="16"/>
      <c r="L18" s="7">
        <f t="shared" ref="L18" si="65">B18+G18</f>
        <v>2449692.7199999997</v>
      </c>
      <c r="M18" s="7">
        <f t="shared" ref="M18" si="66">C18+H18</f>
        <v>-12396.51</v>
      </c>
      <c r="N18" s="7">
        <f t="shared" ref="N18" si="67">D18+I18</f>
        <v>-2091554.1</v>
      </c>
      <c r="O18" s="7">
        <f t="shared" ref="O18" si="68">E18+J18</f>
        <v>345742.10999999987</v>
      </c>
      <c r="P18" s="7"/>
      <c r="Q18" s="7">
        <f>ROUND(O18*0.1,2)+0.01</f>
        <v>34574.22</v>
      </c>
      <c r="R18" s="7">
        <f t="shared" ref="R18" si="69">ROUND(Q18*0.15,2)</f>
        <v>5186.13</v>
      </c>
      <c r="S18" s="7">
        <f t="shared" ref="S18" si="70">ROUND(Q18*0.85,2)</f>
        <v>29388.09</v>
      </c>
    </row>
    <row r="19" spans="1:19" ht="15" customHeight="1" x14ac:dyDescent="0.25">
      <c r="A19" s="23">
        <f t="shared" si="62"/>
        <v>44443</v>
      </c>
      <c r="B19" s="7">
        <v>1102917.97</v>
      </c>
      <c r="C19" s="7">
        <v>-85</v>
      </c>
      <c r="D19" s="7">
        <v>-608452.03</v>
      </c>
      <c r="E19" s="7">
        <f t="shared" ref="E19" si="71">SUM(B19:D19)</f>
        <v>494380.93999999994</v>
      </c>
      <c r="F19" s="16"/>
      <c r="G19" s="7">
        <v>2755314.07</v>
      </c>
      <c r="H19" s="7">
        <v>-10148.91</v>
      </c>
      <c r="I19" s="7">
        <v>-2375915.63</v>
      </c>
      <c r="J19" s="7">
        <f t="shared" ref="J19" si="72">SUM(G19:I19)</f>
        <v>369249.5299999998</v>
      </c>
      <c r="K19" s="16"/>
      <c r="L19" s="7">
        <f t="shared" ref="L19" si="73">B19+G19</f>
        <v>3858232.04</v>
      </c>
      <c r="M19" s="7">
        <f t="shared" ref="M19" si="74">C19+H19</f>
        <v>-10233.91</v>
      </c>
      <c r="N19" s="7">
        <f t="shared" ref="N19" si="75">D19+I19</f>
        <v>-2984367.66</v>
      </c>
      <c r="O19" s="7">
        <f t="shared" ref="O19" si="76">E19+J19</f>
        <v>863630.46999999974</v>
      </c>
      <c r="P19" s="7"/>
      <c r="Q19" s="7">
        <f>ROUND(O19*0.1,2)-0.01</f>
        <v>86363.040000000008</v>
      </c>
      <c r="R19" s="7">
        <f t="shared" ref="R19" si="77">ROUND(Q19*0.15,2)</f>
        <v>12954.46</v>
      </c>
      <c r="S19" s="7">
        <f t="shared" ref="S19" si="78">ROUND(Q19*0.85,2)</f>
        <v>73408.58</v>
      </c>
    </row>
    <row r="20" spans="1:19" ht="15" customHeight="1" x14ac:dyDescent="0.25">
      <c r="A20" s="23">
        <f t="shared" si="62"/>
        <v>44450</v>
      </c>
      <c r="B20" s="7">
        <v>1404337.39</v>
      </c>
      <c r="C20" s="7">
        <v>-3087</v>
      </c>
      <c r="D20" s="7">
        <v>-765044.89</v>
      </c>
      <c r="E20" s="7">
        <f t="shared" ref="E20" si="79">SUM(B20:D20)</f>
        <v>636205.49999999988</v>
      </c>
      <c r="F20" s="16"/>
      <c r="G20" s="7">
        <v>3411568.74</v>
      </c>
      <c r="H20" s="7">
        <v>-10040.43</v>
      </c>
      <c r="I20" s="7">
        <v>-3386276.06</v>
      </c>
      <c r="J20" s="7">
        <f t="shared" ref="J20" si="80">SUM(G20:I20)</f>
        <v>15252.25</v>
      </c>
      <c r="K20" s="16"/>
      <c r="L20" s="7">
        <f t="shared" ref="L20" si="81">B20+G20</f>
        <v>4815906.13</v>
      </c>
      <c r="M20" s="7">
        <f t="shared" ref="M20" si="82">C20+H20</f>
        <v>-13127.43</v>
      </c>
      <c r="N20" s="7">
        <f t="shared" ref="N20" si="83">D20+I20</f>
        <v>-4151320.95</v>
      </c>
      <c r="O20" s="7">
        <f t="shared" ref="O20" si="84">E20+J20</f>
        <v>651457.74999999988</v>
      </c>
      <c r="P20" s="7"/>
      <c r="Q20" s="7">
        <f>ROUND(O20*0.1,2)-0.01</f>
        <v>65145.77</v>
      </c>
      <c r="R20" s="7">
        <f t="shared" ref="R20" si="85">ROUND(Q20*0.15,2)</f>
        <v>9771.8700000000008</v>
      </c>
      <c r="S20" s="7">
        <f t="shared" ref="S20" si="86">ROUND(Q20*0.85,2)</f>
        <v>55373.9</v>
      </c>
    </row>
    <row r="21" spans="1:19" ht="15" customHeight="1" x14ac:dyDescent="0.25">
      <c r="A21" s="23">
        <f t="shared" si="62"/>
        <v>44457</v>
      </c>
      <c r="B21" s="7">
        <v>1716921.75</v>
      </c>
      <c r="C21" s="7">
        <v>-2095</v>
      </c>
      <c r="D21" s="7">
        <v>-1363172.56</v>
      </c>
      <c r="E21" s="7">
        <f t="shared" ref="E21" si="87">SUM(B21:D21)</f>
        <v>351654.18999999994</v>
      </c>
      <c r="F21" s="16"/>
      <c r="G21" s="7">
        <v>4207112.42</v>
      </c>
      <c r="H21" s="7">
        <v>-10654.98</v>
      </c>
      <c r="I21" s="7">
        <v>-3818388.43</v>
      </c>
      <c r="J21" s="7">
        <f t="shared" ref="J21" si="88">SUM(G21:I21)</f>
        <v>378069.00999999931</v>
      </c>
      <c r="K21" s="16"/>
      <c r="L21" s="7">
        <f t="shared" ref="L21" si="89">B21+G21</f>
        <v>5924034.1699999999</v>
      </c>
      <c r="M21" s="7">
        <f t="shared" ref="M21" si="90">C21+H21</f>
        <v>-12749.98</v>
      </c>
      <c r="N21" s="7">
        <f t="shared" ref="N21" si="91">D21+I21</f>
        <v>-5181560.99</v>
      </c>
      <c r="O21" s="7">
        <f t="shared" ref="O21" si="92">E21+J21</f>
        <v>729723.19999999925</v>
      </c>
      <c r="P21" s="7"/>
      <c r="Q21" s="7">
        <f>ROUND(O21*0.1,2)</f>
        <v>72972.320000000007</v>
      </c>
      <c r="R21" s="7">
        <f t="shared" ref="R21" si="93">ROUND(Q21*0.15,2)</f>
        <v>10945.85</v>
      </c>
      <c r="S21" s="7">
        <f t="shared" ref="S21" si="94">ROUND(Q21*0.85,2)</f>
        <v>62026.47</v>
      </c>
    </row>
    <row r="22" spans="1:19" ht="15" customHeight="1" x14ac:dyDescent="0.25">
      <c r="A22" s="23">
        <f t="shared" si="62"/>
        <v>44464</v>
      </c>
      <c r="B22" s="7">
        <v>1720362.43</v>
      </c>
      <c r="C22" s="7">
        <v>-1560</v>
      </c>
      <c r="D22" s="7">
        <v>-1503412.58</v>
      </c>
      <c r="E22" s="7">
        <f t="shared" ref="E22" si="95">SUM(B22:D22)</f>
        <v>215389.84999999986</v>
      </c>
      <c r="F22" s="16"/>
      <c r="G22" s="7">
        <v>4326428.4000000004</v>
      </c>
      <c r="H22" s="7">
        <v>-29154.95</v>
      </c>
      <c r="I22" s="7">
        <v>-3841926.77</v>
      </c>
      <c r="J22" s="7">
        <f t="shared" ref="J22" si="96">SUM(G22:I22)</f>
        <v>455346.68000000017</v>
      </c>
      <c r="K22" s="16"/>
      <c r="L22" s="7">
        <f t="shared" ref="L22" si="97">B22+G22</f>
        <v>6046790.8300000001</v>
      </c>
      <c r="M22" s="7">
        <f t="shared" ref="M22" si="98">C22+H22</f>
        <v>-30714.95</v>
      </c>
      <c r="N22" s="7">
        <f t="shared" ref="N22" si="99">D22+I22</f>
        <v>-5345339.3499999996</v>
      </c>
      <c r="O22" s="7">
        <f t="shared" ref="O22" si="100">E22+J22</f>
        <v>670736.53</v>
      </c>
      <c r="P22" s="7"/>
      <c r="Q22" s="7">
        <f>ROUND(O22*0.1,2)+0.01</f>
        <v>67073.659999999989</v>
      </c>
      <c r="R22" s="7">
        <f t="shared" ref="R22" si="101">ROUND(Q22*0.15,2)</f>
        <v>10061.049999999999</v>
      </c>
      <c r="S22" s="7">
        <f t="shared" ref="S22" si="102">ROUND(Q22*0.85,2)</f>
        <v>57012.61</v>
      </c>
    </row>
    <row r="23" spans="1:19" ht="15" customHeight="1" x14ac:dyDescent="0.25">
      <c r="A23" s="23">
        <f t="shared" si="62"/>
        <v>44471</v>
      </c>
      <c r="B23" s="7">
        <v>1600986.04</v>
      </c>
      <c r="C23" s="7">
        <v>-215</v>
      </c>
      <c r="D23" s="7">
        <v>-1505873.12</v>
      </c>
      <c r="E23" s="7">
        <f t="shared" ref="E23" si="103">SUM(B23:D23)</f>
        <v>94897.919999999925</v>
      </c>
      <c r="F23" s="16"/>
      <c r="G23" s="7">
        <v>4266222.1399999997</v>
      </c>
      <c r="H23" s="7">
        <v>-11146.18</v>
      </c>
      <c r="I23" s="7">
        <v>-3971535.91</v>
      </c>
      <c r="J23" s="7">
        <f t="shared" ref="J23" si="104">SUM(G23:I23)</f>
        <v>283540.04999999981</v>
      </c>
      <c r="K23" s="16"/>
      <c r="L23" s="7">
        <f t="shared" ref="L23" si="105">B23+G23</f>
        <v>5867208.1799999997</v>
      </c>
      <c r="M23" s="7">
        <f t="shared" ref="M23" si="106">C23+H23</f>
        <v>-11361.18</v>
      </c>
      <c r="N23" s="7">
        <f t="shared" ref="N23" si="107">D23+I23</f>
        <v>-5477409.0300000003</v>
      </c>
      <c r="O23" s="7">
        <f t="shared" ref="O23" si="108">E23+J23</f>
        <v>378437.96999999974</v>
      </c>
      <c r="P23" s="7"/>
      <c r="Q23" s="7">
        <f>ROUND(O23*0.1,2)-0.01</f>
        <v>37843.79</v>
      </c>
      <c r="R23" s="7">
        <f t="shared" ref="R23" si="109">ROUND(Q23*0.15,2)</f>
        <v>5676.57</v>
      </c>
      <c r="S23" s="7">
        <f t="shared" ref="S23" si="110">ROUND(Q23*0.85,2)</f>
        <v>32167.22</v>
      </c>
    </row>
    <row r="24" spans="1:19" ht="15" customHeight="1" x14ac:dyDescent="0.25">
      <c r="A24" s="23">
        <f t="shared" si="62"/>
        <v>44478</v>
      </c>
      <c r="B24" s="7">
        <v>1608431.56</v>
      </c>
      <c r="C24" s="7">
        <v>-3832.24</v>
      </c>
      <c r="D24" s="7">
        <v>-1237235.97</v>
      </c>
      <c r="E24" s="7">
        <f t="shared" ref="E24" si="111">SUM(B24:D24)</f>
        <v>367363.35000000009</v>
      </c>
      <c r="F24" s="16"/>
      <c r="G24" s="7">
        <v>4198186.8499999996</v>
      </c>
      <c r="H24" s="7">
        <v>-9694.25</v>
      </c>
      <c r="I24" s="7">
        <v>-3762266.88</v>
      </c>
      <c r="J24" s="7">
        <f t="shared" ref="J24" si="112">SUM(G24:I24)</f>
        <v>426225.71999999974</v>
      </c>
      <c r="K24" s="16"/>
      <c r="L24" s="7">
        <f t="shared" ref="L24" si="113">B24+G24</f>
        <v>5806618.4100000001</v>
      </c>
      <c r="M24" s="7">
        <f t="shared" ref="M24" si="114">C24+H24</f>
        <v>-13526.49</v>
      </c>
      <c r="N24" s="7">
        <f t="shared" ref="N24" si="115">D24+I24</f>
        <v>-4999502.8499999996</v>
      </c>
      <c r="O24" s="7">
        <f t="shared" ref="O24" si="116">E24+J24</f>
        <v>793589.06999999983</v>
      </c>
      <c r="P24" s="7"/>
      <c r="Q24" s="7">
        <f>ROUND(O24*0.1,2)</f>
        <v>79358.91</v>
      </c>
      <c r="R24" s="7">
        <f t="shared" ref="R24" si="117">ROUND(Q24*0.15,2)</f>
        <v>11903.84</v>
      </c>
      <c r="S24" s="7">
        <f t="shared" ref="S24" si="118">ROUND(Q24*0.85,2)</f>
        <v>67455.070000000007</v>
      </c>
    </row>
    <row r="25" spans="1:19" ht="15" customHeight="1" x14ac:dyDescent="0.25">
      <c r="A25" s="23">
        <f t="shared" si="62"/>
        <v>44485</v>
      </c>
      <c r="B25" s="7">
        <v>1860531.39</v>
      </c>
      <c r="C25" s="7">
        <v>-38688</v>
      </c>
      <c r="D25" s="7">
        <v>-1805675.66</v>
      </c>
      <c r="E25" s="7">
        <f t="shared" ref="E25" si="119">SUM(B25:D25)</f>
        <v>16167.729999999981</v>
      </c>
      <c r="F25" s="16"/>
      <c r="G25" s="7">
        <v>3796456.35</v>
      </c>
      <c r="H25" s="7">
        <v>-10789.82</v>
      </c>
      <c r="I25" s="7">
        <v>-3765692.16</v>
      </c>
      <c r="J25" s="7">
        <f t="shared" ref="J25" si="120">SUM(G25:I25)</f>
        <v>19974.370000000112</v>
      </c>
      <c r="K25" s="16"/>
      <c r="L25" s="7">
        <f t="shared" ref="L25" si="121">B25+G25</f>
        <v>5656987.7400000002</v>
      </c>
      <c r="M25" s="7">
        <f t="shared" ref="M25" si="122">C25+H25</f>
        <v>-49477.82</v>
      </c>
      <c r="N25" s="7">
        <f t="shared" ref="N25" si="123">D25+I25</f>
        <v>-5571367.8200000003</v>
      </c>
      <c r="O25" s="7">
        <f t="shared" ref="O25" si="124">E25+J25</f>
        <v>36142.100000000093</v>
      </c>
      <c r="P25" s="7"/>
      <c r="Q25" s="7">
        <f>ROUND(O25*0.1,2)-0.01</f>
        <v>3614.2</v>
      </c>
      <c r="R25" s="7">
        <f t="shared" ref="R25" si="125">ROUND(Q25*0.15,2)</f>
        <v>542.13</v>
      </c>
      <c r="S25" s="7">
        <f t="shared" ref="S25" si="126">ROUND(Q25*0.85,2)</f>
        <v>3072.07</v>
      </c>
    </row>
    <row r="26" spans="1:19" ht="15" customHeight="1" x14ac:dyDescent="0.25">
      <c r="A26" s="23">
        <f t="shared" si="62"/>
        <v>44492</v>
      </c>
      <c r="B26" s="7">
        <v>1756286.77</v>
      </c>
      <c r="C26" s="7">
        <v>-3567</v>
      </c>
      <c r="D26" s="7">
        <v>-1825141.08</v>
      </c>
      <c r="E26" s="7">
        <f t="shared" ref="E26" si="127">SUM(B26:D26)</f>
        <v>-72421.310000000056</v>
      </c>
      <c r="F26" s="16"/>
      <c r="G26" s="7">
        <v>4329339.9400000004</v>
      </c>
      <c r="H26" s="7">
        <v>-8485.39</v>
      </c>
      <c r="I26" s="7">
        <v>-4321316.71</v>
      </c>
      <c r="J26" s="7">
        <f t="shared" ref="J26" si="128">SUM(G26:I26)</f>
        <v>-462.15999999921769</v>
      </c>
      <c r="K26" s="16"/>
      <c r="L26" s="7">
        <f t="shared" ref="L26" si="129">B26+G26</f>
        <v>6085626.7100000009</v>
      </c>
      <c r="M26" s="7">
        <f t="shared" ref="M26" si="130">C26+H26</f>
        <v>-12052.39</v>
      </c>
      <c r="N26" s="7">
        <f t="shared" ref="N26" si="131">D26+I26</f>
        <v>-6146457.79</v>
      </c>
      <c r="O26" s="7">
        <f t="shared" ref="O26" si="132">E26+J26</f>
        <v>-72883.469999999274</v>
      </c>
      <c r="P26" s="7"/>
      <c r="Q26" s="7">
        <f>ROUND(O26*0.1,2)</f>
        <v>-7288.35</v>
      </c>
      <c r="R26" s="7">
        <f t="shared" ref="R26" si="133">ROUND(Q26*0.15,2)</f>
        <v>-1093.25</v>
      </c>
      <c r="S26" s="7">
        <f t="shared" ref="S26" si="134">ROUND(Q26*0.85,2)</f>
        <v>-6195.1</v>
      </c>
    </row>
    <row r="27" spans="1:19" ht="15" customHeight="1" x14ac:dyDescent="0.25">
      <c r="A27" s="23">
        <f t="shared" si="62"/>
        <v>44499</v>
      </c>
      <c r="B27" s="7">
        <v>2002905.07</v>
      </c>
      <c r="C27" s="7">
        <v>-1880</v>
      </c>
      <c r="D27" s="7">
        <v>-1813090.46</v>
      </c>
      <c r="E27" s="7">
        <f t="shared" ref="E27" si="135">SUM(B27:D27)</f>
        <v>187934.6100000001</v>
      </c>
      <c r="F27" s="16"/>
      <c r="G27" s="7">
        <v>3946387.45</v>
      </c>
      <c r="H27" s="7">
        <v>-5626.59</v>
      </c>
      <c r="I27" s="7">
        <v>-3541488.55</v>
      </c>
      <c r="J27" s="7">
        <f t="shared" ref="J27" si="136">SUM(G27:I27)</f>
        <v>399272.31000000052</v>
      </c>
      <c r="K27" s="16"/>
      <c r="L27" s="7">
        <f t="shared" ref="L27" si="137">B27+G27</f>
        <v>5949292.5200000005</v>
      </c>
      <c r="M27" s="7">
        <f t="shared" ref="M27" si="138">C27+H27</f>
        <v>-7506.59</v>
      </c>
      <c r="N27" s="7">
        <f t="shared" ref="N27" si="139">D27+I27</f>
        <v>-5354579.01</v>
      </c>
      <c r="O27" s="7">
        <f t="shared" ref="O27" si="140">E27+J27</f>
        <v>587206.92000000062</v>
      </c>
      <c r="P27" s="7"/>
      <c r="Q27" s="7">
        <f>ROUND(O27*0.1,2)</f>
        <v>58720.69</v>
      </c>
      <c r="R27" s="7">
        <f t="shared" ref="R27" si="141">ROUND(Q27*0.15,2)</f>
        <v>8808.1</v>
      </c>
      <c r="S27" s="7">
        <f t="shared" ref="S27" si="142">ROUND(Q27*0.85,2)</f>
        <v>49912.59</v>
      </c>
    </row>
    <row r="28" spans="1:19" ht="15" customHeight="1" x14ac:dyDescent="0.25">
      <c r="A28" s="23">
        <f t="shared" si="62"/>
        <v>44506</v>
      </c>
      <c r="B28" s="7">
        <v>1782152.37</v>
      </c>
      <c r="C28" s="7">
        <v>-8670</v>
      </c>
      <c r="D28" s="7">
        <v>-1411343.47</v>
      </c>
      <c r="E28" s="7">
        <f t="shared" ref="E28" si="143">SUM(B28:D28)</f>
        <v>362138.90000000014</v>
      </c>
      <c r="F28" s="16"/>
      <c r="G28" s="7">
        <v>3597329.08</v>
      </c>
      <c r="H28" s="7">
        <v>-8856.93</v>
      </c>
      <c r="I28" s="7">
        <v>-3093791.21</v>
      </c>
      <c r="J28" s="7">
        <f t="shared" ref="J28" si="144">SUM(G28:I28)</f>
        <v>494680.93999999994</v>
      </c>
      <c r="K28" s="16"/>
      <c r="L28" s="7">
        <f t="shared" ref="L28" si="145">B28+G28</f>
        <v>5379481.4500000002</v>
      </c>
      <c r="M28" s="7">
        <f t="shared" ref="M28" si="146">C28+H28</f>
        <v>-17526.93</v>
      </c>
      <c r="N28" s="7">
        <f t="shared" ref="N28" si="147">D28+I28</f>
        <v>-4505134.68</v>
      </c>
      <c r="O28" s="7">
        <f t="shared" ref="O28" si="148">E28+J28</f>
        <v>856819.84000000008</v>
      </c>
      <c r="P28" s="7"/>
      <c r="Q28" s="7">
        <f>ROUND(O28*0.1,2)</f>
        <v>85681.98</v>
      </c>
      <c r="R28" s="7">
        <f t="shared" ref="R28" si="149">ROUND(Q28*0.15,2)</f>
        <v>12852.3</v>
      </c>
      <c r="S28" s="7">
        <f t="shared" ref="S28" si="150">ROUND(Q28*0.85,2)</f>
        <v>72829.679999999993</v>
      </c>
    </row>
    <row r="29" spans="1:19" ht="15" customHeight="1" x14ac:dyDescent="0.25">
      <c r="A29" s="23">
        <f t="shared" si="62"/>
        <v>44513</v>
      </c>
      <c r="B29" s="7">
        <v>1668319.62</v>
      </c>
      <c r="C29" s="7">
        <v>-5220</v>
      </c>
      <c r="D29" s="7">
        <v>-1267852.3400000001</v>
      </c>
      <c r="E29" s="7">
        <f t="shared" ref="E29" si="151">SUM(B29:D29)</f>
        <v>395247.28</v>
      </c>
      <c r="F29" s="16"/>
      <c r="G29" s="7">
        <v>3737807.32</v>
      </c>
      <c r="H29" s="7">
        <v>-5283.09</v>
      </c>
      <c r="I29" s="7">
        <v>-3239030.52</v>
      </c>
      <c r="J29" s="7">
        <f t="shared" ref="J29" si="152">SUM(G29:I29)</f>
        <v>493493.70999999996</v>
      </c>
      <c r="K29" s="16"/>
      <c r="L29" s="7">
        <f t="shared" ref="L29" si="153">B29+G29</f>
        <v>5406126.9399999995</v>
      </c>
      <c r="M29" s="7">
        <f t="shared" ref="M29" si="154">C29+H29</f>
        <v>-10503.09</v>
      </c>
      <c r="N29" s="7">
        <f t="shared" ref="N29" si="155">D29+I29</f>
        <v>-4506882.8600000003</v>
      </c>
      <c r="O29" s="7">
        <f t="shared" ref="O29" si="156">E29+J29</f>
        <v>888740.99</v>
      </c>
      <c r="P29" s="7"/>
      <c r="Q29" s="7">
        <f>ROUND(O29*0.1,2)</f>
        <v>88874.1</v>
      </c>
      <c r="R29" s="7">
        <f>ROUND(Q29*0.15,2)-0.01</f>
        <v>13331.11</v>
      </c>
      <c r="S29" s="7">
        <f t="shared" ref="S29" si="157">ROUND(Q29*0.85,2)</f>
        <v>75542.990000000005</v>
      </c>
    </row>
    <row r="30" spans="1:19" ht="15" customHeight="1" x14ac:dyDescent="0.25">
      <c r="A30" s="23">
        <f t="shared" si="62"/>
        <v>44520</v>
      </c>
      <c r="B30" s="7">
        <v>1928873.97</v>
      </c>
      <c r="C30" s="7">
        <v>-1778.96</v>
      </c>
      <c r="D30" s="7">
        <v>-1660371.36</v>
      </c>
      <c r="E30" s="7">
        <f t="shared" ref="E30" si="158">SUM(B30:D30)</f>
        <v>266723.64999999991</v>
      </c>
      <c r="F30" s="16"/>
      <c r="G30" s="7">
        <v>4316456.5599999996</v>
      </c>
      <c r="H30" s="7">
        <v>-5345.4</v>
      </c>
      <c r="I30" s="7">
        <v>-4029988.97</v>
      </c>
      <c r="J30" s="7">
        <f t="shared" ref="J30" si="159">SUM(G30:I30)</f>
        <v>281122.18999999901</v>
      </c>
      <c r="K30" s="16"/>
      <c r="L30" s="7">
        <f t="shared" ref="L30" si="160">B30+G30</f>
        <v>6245330.5299999993</v>
      </c>
      <c r="M30" s="7">
        <f t="shared" ref="M30" si="161">C30+H30</f>
        <v>-7124.36</v>
      </c>
      <c r="N30" s="7">
        <f t="shared" ref="N30" si="162">D30+I30</f>
        <v>-5690360.3300000001</v>
      </c>
      <c r="O30" s="7">
        <f t="shared" ref="O30" si="163">E30+J30</f>
        <v>547845.83999999892</v>
      </c>
      <c r="P30" s="7"/>
      <c r="Q30" s="7">
        <f>ROUND(O30*0.1,2)+0.01</f>
        <v>54784.590000000004</v>
      </c>
      <c r="R30" s="7">
        <f t="shared" ref="R30:R35" si="164">ROUND(Q30*0.15,2)</f>
        <v>8217.69</v>
      </c>
      <c r="S30" s="7">
        <f t="shared" ref="S30" si="165">ROUND(Q30*0.85,2)</f>
        <v>46566.9</v>
      </c>
    </row>
    <row r="31" spans="1:19" ht="15" customHeight="1" x14ac:dyDescent="0.25">
      <c r="A31" s="23">
        <f t="shared" si="62"/>
        <v>44527</v>
      </c>
      <c r="B31" s="7">
        <v>1957199.73</v>
      </c>
      <c r="C31" s="7">
        <v>-649.54</v>
      </c>
      <c r="D31" s="7">
        <v>-1852106.59</v>
      </c>
      <c r="E31" s="7">
        <f t="shared" ref="E31" si="166">SUM(B31:D31)</f>
        <v>104443.59999999986</v>
      </c>
      <c r="F31" s="16"/>
      <c r="G31" s="7">
        <v>4947735.47</v>
      </c>
      <c r="H31" s="7">
        <v>-10203.459999999999</v>
      </c>
      <c r="I31" s="7">
        <v>-4470385.24</v>
      </c>
      <c r="J31" s="7">
        <f t="shared" ref="J31" si="167">SUM(G31:I31)</f>
        <v>467146.76999999955</v>
      </c>
      <c r="K31" s="16"/>
      <c r="L31" s="7">
        <f t="shared" ref="L31" si="168">B31+G31</f>
        <v>6904935.1999999993</v>
      </c>
      <c r="M31" s="7">
        <f t="shared" ref="M31" si="169">C31+H31</f>
        <v>-10853</v>
      </c>
      <c r="N31" s="7">
        <f t="shared" ref="N31" si="170">D31+I31</f>
        <v>-6322491.8300000001</v>
      </c>
      <c r="O31" s="7">
        <f t="shared" ref="O31" si="171">E31+J31</f>
        <v>571590.36999999941</v>
      </c>
      <c r="P31" s="7"/>
      <c r="Q31" s="7">
        <f>ROUND(O31*0.1,2)-0.01</f>
        <v>57159.03</v>
      </c>
      <c r="R31" s="7">
        <f t="shared" si="164"/>
        <v>8573.85</v>
      </c>
      <c r="S31" s="7">
        <f t="shared" ref="S31" si="172">ROUND(Q31*0.85,2)</f>
        <v>48585.18</v>
      </c>
    </row>
    <row r="32" spans="1:19" ht="15" customHeight="1" x14ac:dyDescent="0.25">
      <c r="A32" s="23">
        <f t="shared" si="62"/>
        <v>44534</v>
      </c>
      <c r="B32" s="7">
        <v>1969330.96</v>
      </c>
      <c r="C32" s="7">
        <v>-6974</v>
      </c>
      <c r="D32" s="7">
        <v>-1450678.67</v>
      </c>
      <c r="E32" s="7">
        <f t="shared" ref="E32" si="173">SUM(B32:D32)</f>
        <v>511678.29000000004</v>
      </c>
      <c r="F32" s="16"/>
      <c r="G32" s="7">
        <v>5034961.62</v>
      </c>
      <c r="H32" s="7">
        <v>-4858.04</v>
      </c>
      <c r="I32" s="7">
        <v>-4470107.34</v>
      </c>
      <c r="J32" s="7">
        <f t="shared" ref="J32" si="174">SUM(G32:I32)</f>
        <v>559996.24000000022</v>
      </c>
      <c r="K32" s="16"/>
      <c r="L32" s="7">
        <f t="shared" ref="L32" si="175">B32+G32</f>
        <v>7004292.5800000001</v>
      </c>
      <c r="M32" s="7">
        <f t="shared" ref="M32" si="176">C32+H32</f>
        <v>-11832.04</v>
      </c>
      <c r="N32" s="7">
        <f t="shared" ref="N32" si="177">D32+I32</f>
        <v>-5920786.0099999998</v>
      </c>
      <c r="O32" s="7">
        <f t="shared" ref="O32" si="178">E32+J32</f>
        <v>1071674.5300000003</v>
      </c>
      <c r="P32" s="7"/>
      <c r="Q32" s="7">
        <f>ROUND(O32*0.1,2)</f>
        <v>107167.45</v>
      </c>
      <c r="R32" s="7">
        <f t="shared" si="164"/>
        <v>16075.12</v>
      </c>
      <c r="S32" s="7">
        <f t="shared" ref="S32" si="179">ROUND(Q32*0.85,2)</f>
        <v>91092.33</v>
      </c>
    </row>
    <row r="33" spans="1:19" ht="15" customHeight="1" x14ac:dyDescent="0.25">
      <c r="A33" s="23">
        <f t="shared" si="62"/>
        <v>44541</v>
      </c>
      <c r="B33" s="7">
        <v>1455261.42</v>
      </c>
      <c r="C33" s="7">
        <v>-22360</v>
      </c>
      <c r="D33" s="7">
        <v>-1358955.31</v>
      </c>
      <c r="E33" s="7">
        <f t="shared" ref="E33" si="180">SUM(B33:D33)</f>
        <v>73946.10999999987</v>
      </c>
      <c r="F33" s="16"/>
      <c r="G33" s="7">
        <v>4020263.31</v>
      </c>
      <c r="H33" s="7">
        <v>-18542.080000000002</v>
      </c>
      <c r="I33" s="7">
        <v>-3881099.63</v>
      </c>
      <c r="J33" s="7">
        <f t="shared" ref="J33" si="181">SUM(G33:I33)</f>
        <v>120621.60000000009</v>
      </c>
      <c r="K33" s="16"/>
      <c r="L33" s="7">
        <f t="shared" ref="L33" si="182">B33+G33</f>
        <v>5475524.7300000004</v>
      </c>
      <c r="M33" s="7">
        <f t="shared" ref="M33" si="183">C33+H33</f>
        <v>-40902.080000000002</v>
      </c>
      <c r="N33" s="7">
        <f t="shared" ref="N33" si="184">D33+I33</f>
        <v>-5240054.9399999995</v>
      </c>
      <c r="O33" s="7">
        <f t="shared" ref="O33" si="185">E33+J33</f>
        <v>194567.70999999996</v>
      </c>
      <c r="P33" s="7"/>
      <c r="Q33" s="7">
        <f>ROUND(O33*0.1,2)</f>
        <v>19456.77</v>
      </c>
      <c r="R33" s="7">
        <f t="shared" si="164"/>
        <v>2918.52</v>
      </c>
      <c r="S33" s="7">
        <f t="shared" ref="S33" si="186">ROUND(Q33*0.85,2)</f>
        <v>16538.25</v>
      </c>
    </row>
    <row r="34" spans="1:19" ht="15" customHeight="1" x14ac:dyDescent="0.25">
      <c r="A34" s="23">
        <f t="shared" si="62"/>
        <v>44548</v>
      </c>
      <c r="B34" s="7">
        <v>1517789.91</v>
      </c>
      <c r="C34" s="7">
        <v>-1817.3</v>
      </c>
      <c r="D34" s="7">
        <v>-1781943.86</v>
      </c>
      <c r="E34" s="7">
        <f t="shared" ref="E34" si="187">SUM(B34:D34)</f>
        <v>-265971.25000000023</v>
      </c>
      <c r="F34" s="16"/>
      <c r="G34" s="7">
        <v>3806674.94</v>
      </c>
      <c r="H34" s="7">
        <v>-14855.78</v>
      </c>
      <c r="I34" s="7">
        <v>-3865417.64</v>
      </c>
      <c r="J34" s="7">
        <f t="shared" ref="J34" si="188">SUM(G34:I34)</f>
        <v>-73598.479999999981</v>
      </c>
      <c r="K34" s="16"/>
      <c r="L34" s="7">
        <f t="shared" ref="L34" si="189">B34+G34</f>
        <v>5324464.8499999996</v>
      </c>
      <c r="M34" s="7">
        <f t="shared" ref="M34" si="190">C34+H34</f>
        <v>-16673.080000000002</v>
      </c>
      <c r="N34" s="7">
        <f t="shared" ref="N34" si="191">D34+I34</f>
        <v>-5647361.5</v>
      </c>
      <c r="O34" s="7">
        <f t="shared" ref="O34" si="192">E34+J34</f>
        <v>-339569.73000000021</v>
      </c>
      <c r="P34" s="7"/>
      <c r="Q34" s="7">
        <f>ROUND(O34*0.1,2)</f>
        <v>-33956.97</v>
      </c>
      <c r="R34" s="7">
        <f t="shared" si="164"/>
        <v>-5093.55</v>
      </c>
      <c r="S34" s="7">
        <f t="shared" ref="S34" si="193">ROUND(Q34*0.85,2)</f>
        <v>-28863.42</v>
      </c>
    </row>
    <row r="35" spans="1:19" ht="15" customHeight="1" x14ac:dyDescent="0.25">
      <c r="A35" s="23">
        <f t="shared" si="62"/>
        <v>44555</v>
      </c>
      <c r="B35" s="7">
        <v>1301484.73</v>
      </c>
      <c r="C35" s="7">
        <v>-1100</v>
      </c>
      <c r="D35" s="7">
        <v>-948128.79</v>
      </c>
      <c r="E35" s="7">
        <f t="shared" ref="E35" si="194">SUM(B35:D35)</f>
        <v>352255.93999999994</v>
      </c>
      <c r="F35" s="16"/>
      <c r="G35" s="7">
        <v>3676585.53</v>
      </c>
      <c r="H35" s="7">
        <v>-26598.799999999999</v>
      </c>
      <c r="I35" s="7">
        <v>-3001152.22</v>
      </c>
      <c r="J35" s="7">
        <f t="shared" ref="J35" si="195">SUM(G35:I35)</f>
        <v>648834.50999999978</v>
      </c>
      <c r="K35" s="16"/>
      <c r="L35" s="7">
        <f t="shared" ref="L35" si="196">B35+G35</f>
        <v>4978070.26</v>
      </c>
      <c r="M35" s="7">
        <f t="shared" ref="M35" si="197">C35+H35</f>
        <v>-27698.799999999999</v>
      </c>
      <c r="N35" s="7">
        <f t="shared" ref="N35" si="198">D35+I35</f>
        <v>-3949281.0100000002</v>
      </c>
      <c r="O35" s="7">
        <f t="shared" ref="O35" si="199">E35+J35</f>
        <v>1001090.4499999997</v>
      </c>
      <c r="P35" s="7"/>
      <c r="Q35" s="7">
        <f>ROUND(O35*0.1,2)-0.01</f>
        <v>100109.04000000001</v>
      </c>
      <c r="R35" s="7">
        <f t="shared" si="164"/>
        <v>15016.36</v>
      </c>
      <c r="S35" s="7">
        <f t="shared" ref="S35" si="200">ROUND(Q35*0.85,2)</f>
        <v>85092.68</v>
      </c>
    </row>
    <row r="36" spans="1:19" ht="15" customHeight="1" x14ac:dyDescent="0.25">
      <c r="A36" s="23">
        <f t="shared" si="62"/>
        <v>44562</v>
      </c>
      <c r="B36" s="7">
        <v>1621511.7</v>
      </c>
      <c r="C36" s="7">
        <v>-100</v>
      </c>
      <c r="D36" s="7">
        <v>-1420815.96</v>
      </c>
      <c r="E36" s="7">
        <f t="shared" ref="E36" si="201">SUM(B36:D36)</f>
        <v>200595.74</v>
      </c>
      <c r="F36" s="16"/>
      <c r="G36" s="7">
        <v>5716245.2699999996</v>
      </c>
      <c r="H36" s="7">
        <v>-25370.93</v>
      </c>
      <c r="I36" s="7">
        <v>-5588836.4100000001</v>
      </c>
      <c r="J36" s="7">
        <f t="shared" ref="J36" si="202">SUM(G36:I36)</f>
        <v>102037.9299999997</v>
      </c>
      <c r="K36" s="16"/>
      <c r="L36" s="7">
        <f t="shared" ref="L36" si="203">B36+G36</f>
        <v>7337756.9699999997</v>
      </c>
      <c r="M36" s="7">
        <f t="shared" ref="M36" si="204">C36+H36</f>
        <v>-25470.93</v>
      </c>
      <c r="N36" s="7">
        <f t="shared" ref="N36" si="205">D36+I36</f>
        <v>-7009652.3700000001</v>
      </c>
      <c r="O36" s="7">
        <f t="shared" ref="O36" si="206">E36+J36</f>
        <v>302633.66999999969</v>
      </c>
      <c r="P36" s="7"/>
      <c r="Q36" s="7">
        <f>ROUND(O36*0.1,2)-0.01</f>
        <v>30263.360000000001</v>
      </c>
      <c r="R36" s="7">
        <f t="shared" ref="R36" si="207">ROUND(Q36*0.15,2)</f>
        <v>4539.5</v>
      </c>
      <c r="S36" s="7">
        <f t="shared" ref="S36" si="208">ROUND(Q36*0.85,2)</f>
        <v>25723.86</v>
      </c>
    </row>
    <row r="37" spans="1:19" ht="15" customHeight="1" x14ac:dyDescent="0.25">
      <c r="A37" s="23">
        <f t="shared" si="62"/>
        <v>44569</v>
      </c>
      <c r="B37" s="7">
        <v>1286387.6100000001</v>
      </c>
      <c r="C37" s="7">
        <v>-645</v>
      </c>
      <c r="D37" s="7">
        <v>-1366446.89</v>
      </c>
      <c r="E37" s="7">
        <f t="shared" ref="E37" si="209">SUM(B37:D37)</f>
        <v>-80704.279999999795</v>
      </c>
      <c r="F37" s="16"/>
      <c r="G37" s="7">
        <v>5311463.8</v>
      </c>
      <c r="H37" s="7">
        <v>-11640.04</v>
      </c>
      <c r="I37" s="7">
        <v>-5101358.28</v>
      </c>
      <c r="J37" s="7">
        <f t="shared" ref="J37" si="210">SUM(G37:I37)</f>
        <v>198465.47999999952</v>
      </c>
      <c r="K37" s="16"/>
      <c r="L37" s="7">
        <f t="shared" ref="L37" si="211">B37+G37</f>
        <v>6597851.4100000001</v>
      </c>
      <c r="M37" s="7">
        <f t="shared" ref="M37" si="212">C37+H37</f>
        <v>-12285.04</v>
      </c>
      <c r="N37" s="7">
        <f t="shared" ref="N37" si="213">D37+I37</f>
        <v>-6467805.1699999999</v>
      </c>
      <c r="O37" s="7">
        <f t="shared" ref="O37" si="214">E37+J37</f>
        <v>117761.19999999972</v>
      </c>
      <c r="P37" s="7"/>
      <c r="Q37" s="7">
        <f>ROUND(O37*0.1,2)</f>
        <v>11776.12</v>
      </c>
      <c r="R37" s="7">
        <f t="shared" ref="R37" si="215">ROUND(Q37*0.15,2)</f>
        <v>1766.42</v>
      </c>
      <c r="S37" s="7">
        <f t="shared" ref="S37" si="216">ROUND(Q37*0.85,2)</f>
        <v>10009.700000000001</v>
      </c>
    </row>
    <row r="38" spans="1:19" ht="15" customHeight="1" x14ac:dyDescent="0.25">
      <c r="A38" s="23">
        <f t="shared" si="62"/>
        <v>44576</v>
      </c>
      <c r="B38" s="7">
        <v>1495454.18</v>
      </c>
      <c r="C38" s="7">
        <v>-2620</v>
      </c>
      <c r="D38" s="7">
        <v>-1356141.71</v>
      </c>
      <c r="E38" s="7">
        <f t="shared" ref="E38" si="217">SUM(B38:D38)</f>
        <v>136692.46999999997</v>
      </c>
      <c r="F38" s="16"/>
      <c r="G38" s="7">
        <v>4810113.25</v>
      </c>
      <c r="H38" s="7">
        <v>-4967.7</v>
      </c>
      <c r="I38" s="7">
        <v>-4374621.41</v>
      </c>
      <c r="J38" s="7">
        <f t="shared" ref="J38" si="218">SUM(G38:I38)</f>
        <v>430524.13999999966</v>
      </c>
      <c r="K38" s="16"/>
      <c r="L38" s="7">
        <f t="shared" ref="L38" si="219">B38+G38</f>
        <v>6305567.4299999997</v>
      </c>
      <c r="M38" s="7">
        <f t="shared" ref="M38" si="220">C38+H38</f>
        <v>-7587.7</v>
      </c>
      <c r="N38" s="7">
        <f t="shared" ref="N38" si="221">D38+I38</f>
        <v>-5730763.1200000001</v>
      </c>
      <c r="O38" s="7">
        <f t="shared" ref="O38" si="222">E38+J38</f>
        <v>567216.60999999964</v>
      </c>
      <c r="P38" s="7"/>
      <c r="Q38" s="7">
        <f>ROUND(O38*0.1,2)+0.01</f>
        <v>56721.670000000006</v>
      </c>
      <c r="R38" s="7">
        <f t="shared" ref="R38" si="223">ROUND(Q38*0.15,2)</f>
        <v>8508.25</v>
      </c>
      <c r="S38" s="7">
        <f t="shared" ref="S38" si="224">ROUND(Q38*0.85,2)</f>
        <v>48213.42</v>
      </c>
    </row>
    <row r="39" spans="1:19" ht="15" customHeight="1" x14ac:dyDescent="0.25">
      <c r="A39" s="23">
        <f t="shared" si="62"/>
        <v>44583</v>
      </c>
      <c r="B39" s="7">
        <v>1510248.88</v>
      </c>
      <c r="C39" s="7">
        <v>-52070</v>
      </c>
      <c r="D39" s="7">
        <v>-1278485.21</v>
      </c>
      <c r="E39" s="7">
        <f t="shared" ref="E39" si="225">SUM(B39:D39)</f>
        <v>179693.66999999993</v>
      </c>
      <c r="F39" s="16"/>
      <c r="G39" s="7">
        <v>6126481.2999999998</v>
      </c>
      <c r="H39" s="7">
        <v>-11379.43</v>
      </c>
      <c r="I39" s="7">
        <v>-5707332.7599999998</v>
      </c>
      <c r="J39" s="7">
        <f t="shared" ref="J39" si="226">SUM(G39:I39)</f>
        <v>407769.11000000034</v>
      </c>
      <c r="K39" s="16"/>
      <c r="L39" s="7">
        <f t="shared" ref="L39" si="227">B39+G39</f>
        <v>7636730.1799999997</v>
      </c>
      <c r="M39" s="7">
        <f t="shared" ref="M39" si="228">C39+H39</f>
        <v>-63449.43</v>
      </c>
      <c r="N39" s="7">
        <f t="shared" ref="N39" si="229">D39+I39</f>
        <v>-6985817.9699999997</v>
      </c>
      <c r="O39" s="7">
        <f t="shared" ref="O39" si="230">E39+J39</f>
        <v>587462.78000000026</v>
      </c>
      <c r="P39" s="7"/>
      <c r="Q39" s="7">
        <f t="shared" ref="Q39:Q44" si="231">ROUND(O39*0.1,2)</f>
        <v>58746.28</v>
      </c>
      <c r="R39" s="7">
        <f t="shared" ref="R39" si="232">ROUND(Q39*0.15,2)</f>
        <v>8811.94</v>
      </c>
      <c r="S39" s="7">
        <f t="shared" ref="S39" si="233">ROUND(Q39*0.85,2)</f>
        <v>49934.34</v>
      </c>
    </row>
    <row r="40" spans="1:19" ht="15" customHeight="1" x14ac:dyDescent="0.25">
      <c r="A40" s="23">
        <f t="shared" si="62"/>
        <v>44590</v>
      </c>
      <c r="B40" s="7">
        <v>1021996.53</v>
      </c>
      <c r="C40" s="7">
        <v>-1530</v>
      </c>
      <c r="D40" s="7">
        <v>-991604.05</v>
      </c>
      <c r="E40" s="7">
        <f t="shared" ref="E40" si="234">SUM(B40:D40)</f>
        <v>28862.479999999981</v>
      </c>
      <c r="F40" s="16"/>
      <c r="G40" s="7">
        <v>4383926.8099999996</v>
      </c>
      <c r="H40" s="7">
        <v>-10697.82</v>
      </c>
      <c r="I40" s="7">
        <v>-4296695.1900000004</v>
      </c>
      <c r="J40" s="7">
        <f t="shared" ref="J40" si="235">SUM(G40:I40)</f>
        <v>76533.799999998882</v>
      </c>
      <c r="K40" s="16"/>
      <c r="L40" s="7">
        <f t="shared" ref="L40" si="236">B40+G40</f>
        <v>5405923.3399999999</v>
      </c>
      <c r="M40" s="7">
        <f t="shared" ref="M40" si="237">C40+H40</f>
        <v>-12227.82</v>
      </c>
      <c r="N40" s="7">
        <f t="shared" ref="N40" si="238">D40+I40</f>
        <v>-5288299.24</v>
      </c>
      <c r="O40" s="7">
        <f t="shared" ref="O40" si="239">E40+J40</f>
        <v>105396.27999999886</v>
      </c>
      <c r="P40" s="7"/>
      <c r="Q40" s="7">
        <f t="shared" si="231"/>
        <v>10539.63</v>
      </c>
      <c r="R40" s="7">
        <f t="shared" ref="R40" si="240">ROUND(Q40*0.15,2)</f>
        <v>1580.94</v>
      </c>
      <c r="S40" s="7">
        <f t="shared" ref="S40" si="241">ROUND(Q40*0.85,2)</f>
        <v>8958.69</v>
      </c>
    </row>
    <row r="41" spans="1:19" ht="15" customHeight="1" x14ac:dyDescent="0.25">
      <c r="A41" s="23">
        <f t="shared" si="62"/>
        <v>44597</v>
      </c>
      <c r="B41" s="7">
        <v>930164.17</v>
      </c>
      <c r="C41" s="7">
        <v>-300</v>
      </c>
      <c r="D41" s="7">
        <v>-829806.82</v>
      </c>
      <c r="E41" s="7">
        <f t="shared" ref="E41" si="242">SUM(B41:D41)</f>
        <v>100057.35000000009</v>
      </c>
      <c r="F41" s="16"/>
      <c r="G41" s="7">
        <v>4693901.49</v>
      </c>
      <c r="H41" s="7">
        <v>-8430.02</v>
      </c>
      <c r="I41" s="7">
        <v>-4655792.07</v>
      </c>
      <c r="J41" s="7">
        <f t="shared" ref="J41" si="243">SUM(G41:I41)</f>
        <v>29679.400000000373</v>
      </c>
      <c r="K41" s="16"/>
      <c r="L41" s="7">
        <f t="shared" ref="L41" si="244">B41+G41</f>
        <v>5624065.6600000001</v>
      </c>
      <c r="M41" s="7">
        <f t="shared" ref="M41" si="245">C41+H41</f>
        <v>-8730.02</v>
      </c>
      <c r="N41" s="7">
        <f t="shared" ref="N41" si="246">D41+I41</f>
        <v>-5485598.8900000006</v>
      </c>
      <c r="O41" s="7">
        <f t="shared" ref="O41" si="247">E41+J41</f>
        <v>129736.75000000047</v>
      </c>
      <c r="P41" s="7"/>
      <c r="Q41" s="7">
        <f t="shared" si="231"/>
        <v>12973.68</v>
      </c>
      <c r="R41" s="7">
        <f t="shared" ref="R41" si="248">ROUND(Q41*0.15,2)</f>
        <v>1946.05</v>
      </c>
      <c r="S41" s="7">
        <f t="shared" ref="S41" si="249">ROUND(Q41*0.85,2)</f>
        <v>11027.63</v>
      </c>
    </row>
    <row r="42" spans="1:19" ht="15" customHeight="1" x14ac:dyDescent="0.25">
      <c r="A42" s="23">
        <f t="shared" si="62"/>
        <v>44604</v>
      </c>
      <c r="B42" s="7">
        <v>1277476.92</v>
      </c>
      <c r="C42" s="7">
        <v>-220</v>
      </c>
      <c r="D42" s="7">
        <v>-767745.11</v>
      </c>
      <c r="E42" s="7">
        <f t="shared" ref="E42" si="250">SUM(B42:D42)</f>
        <v>509511.80999999994</v>
      </c>
      <c r="F42" s="16"/>
      <c r="G42" s="7">
        <v>3701825.37</v>
      </c>
      <c r="H42" s="7">
        <v>-7786.91</v>
      </c>
      <c r="I42" s="7">
        <v>-3214401.23</v>
      </c>
      <c r="J42" s="7">
        <f t="shared" ref="J42" si="251">SUM(G42:I42)</f>
        <v>479637.23</v>
      </c>
      <c r="K42" s="16"/>
      <c r="L42" s="7">
        <f t="shared" ref="L42" si="252">B42+G42</f>
        <v>4979302.29</v>
      </c>
      <c r="M42" s="7">
        <f t="shared" ref="M42" si="253">C42+H42</f>
        <v>-8006.91</v>
      </c>
      <c r="N42" s="7">
        <f t="shared" ref="N42" si="254">D42+I42</f>
        <v>-3982146.34</v>
      </c>
      <c r="O42" s="7">
        <f t="shared" ref="O42" si="255">E42+J42</f>
        <v>989149.03999999992</v>
      </c>
      <c r="P42" s="7"/>
      <c r="Q42" s="7">
        <f t="shared" si="231"/>
        <v>98914.9</v>
      </c>
      <c r="R42" s="7">
        <f t="shared" ref="R42" si="256">ROUND(Q42*0.15,2)</f>
        <v>14837.24</v>
      </c>
      <c r="S42" s="7">
        <f>ROUND(Q42*0.85,2)-0.01</f>
        <v>84077.66</v>
      </c>
    </row>
    <row r="43" spans="1:19" ht="15" customHeight="1" x14ac:dyDescent="0.25">
      <c r="A43" s="23">
        <f t="shared" si="62"/>
        <v>44611</v>
      </c>
      <c r="B43" s="7">
        <v>1077138.23</v>
      </c>
      <c r="C43" s="7">
        <v>-50</v>
      </c>
      <c r="D43" s="7">
        <v>-1523156.54</v>
      </c>
      <c r="E43" s="7">
        <f t="shared" ref="E43" si="257">SUM(B43:D43)</f>
        <v>-446068.31000000006</v>
      </c>
      <c r="F43" s="16"/>
      <c r="G43" s="7">
        <v>4446939.83</v>
      </c>
      <c r="H43" s="7">
        <v>-14504.75</v>
      </c>
      <c r="I43" s="7">
        <v>-4697338.72</v>
      </c>
      <c r="J43" s="7">
        <f t="shared" ref="J43" si="258">SUM(G43:I43)</f>
        <v>-264903.63999999966</v>
      </c>
      <c r="K43" s="16"/>
      <c r="L43" s="7">
        <f t="shared" ref="L43" si="259">B43+G43</f>
        <v>5524078.0600000005</v>
      </c>
      <c r="M43" s="7">
        <f t="shared" ref="M43" si="260">C43+H43</f>
        <v>-14554.75</v>
      </c>
      <c r="N43" s="7">
        <f t="shared" ref="N43" si="261">D43+I43</f>
        <v>-6220495.2599999998</v>
      </c>
      <c r="O43" s="7">
        <f t="shared" ref="O43" si="262">E43+J43</f>
        <v>-710971.94999999972</v>
      </c>
      <c r="P43" s="7"/>
      <c r="Q43" s="7">
        <f t="shared" si="231"/>
        <v>-71097.2</v>
      </c>
      <c r="R43" s="7">
        <f t="shared" ref="R43" si="263">ROUND(Q43*0.15,2)</f>
        <v>-10664.58</v>
      </c>
      <c r="S43" s="7">
        <f t="shared" ref="S43:S48" si="264">ROUND(Q43*0.85,2)</f>
        <v>-60432.62</v>
      </c>
    </row>
    <row r="44" spans="1:19" ht="15" customHeight="1" x14ac:dyDescent="0.25">
      <c r="A44" s="23">
        <f t="shared" si="62"/>
        <v>44618</v>
      </c>
      <c r="B44" s="7">
        <v>791532.3</v>
      </c>
      <c r="C44" s="7">
        <v>-405</v>
      </c>
      <c r="D44" s="7">
        <v>-833622.72</v>
      </c>
      <c r="E44" s="7">
        <f t="shared" ref="E44" si="265">SUM(B44:D44)</f>
        <v>-42495.419999999925</v>
      </c>
      <c r="F44" s="16"/>
      <c r="G44" s="7">
        <v>4209304.25</v>
      </c>
      <c r="H44" s="7">
        <v>-9586.68</v>
      </c>
      <c r="I44" s="7">
        <v>-3790135.18</v>
      </c>
      <c r="J44" s="7">
        <f t="shared" ref="J44" si="266">SUM(G44:I44)</f>
        <v>409582.39000000013</v>
      </c>
      <c r="K44" s="16"/>
      <c r="L44" s="7">
        <f t="shared" ref="L44" si="267">B44+G44</f>
        <v>5000836.55</v>
      </c>
      <c r="M44" s="7">
        <f t="shared" ref="M44" si="268">C44+H44</f>
        <v>-9991.68</v>
      </c>
      <c r="N44" s="7">
        <f t="shared" ref="N44" si="269">D44+I44</f>
        <v>-4623757.9000000004</v>
      </c>
      <c r="O44" s="7">
        <f t="shared" ref="O44" si="270">E44+J44</f>
        <v>367086.9700000002</v>
      </c>
      <c r="P44" s="7"/>
      <c r="Q44" s="7">
        <f t="shared" si="231"/>
        <v>36708.699999999997</v>
      </c>
      <c r="R44" s="7">
        <f>ROUND(Q44*0.15,2)-0.01</f>
        <v>5506.3</v>
      </c>
      <c r="S44" s="7">
        <f t="shared" si="264"/>
        <v>31202.400000000001</v>
      </c>
    </row>
    <row r="45" spans="1:19" ht="15" customHeight="1" x14ac:dyDescent="0.25">
      <c r="A45" s="23">
        <f t="shared" si="62"/>
        <v>44625</v>
      </c>
      <c r="B45" s="7">
        <v>836631.54</v>
      </c>
      <c r="C45" s="7">
        <v>-230</v>
      </c>
      <c r="D45" s="7">
        <v>-701371.08</v>
      </c>
      <c r="E45" s="7">
        <f t="shared" ref="E45" si="271">SUM(B45:D45)</f>
        <v>135030.46000000008</v>
      </c>
      <c r="F45" s="16"/>
      <c r="G45" s="7">
        <v>3385745.24</v>
      </c>
      <c r="H45" s="7">
        <v>-2655.02</v>
      </c>
      <c r="I45" s="7">
        <v>-3184732.08</v>
      </c>
      <c r="J45" s="7">
        <f t="shared" ref="J45" si="272">SUM(G45:I45)</f>
        <v>198358.14000000013</v>
      </c>
      <c r="K45" s="16"/>
      <c r="L45" s="7">
        <f t="shared" ref="L45" si="273">B45+G45</f>
        <v>4222376.78</v>
      </c>
      <c r="M45" s="7">
        <f t="shared" ref="M45" si="274">C45+H45</f>
        <v>-2885.02</v>
      </c>
      <c r="N45" s="7">
        <f t="shared" ref="N45" si="275">D45+I45</f>
        <v>-3886103.16</v>
      </c>
      <c r="O45" s="7">
        <f t="shared" ref="O45" si="276">E45+J45</f>
        <v>333388.60000000021</v>
      </c>
      <c r="P45" s="7"/>
      <c r="Q45" s="7">
        <f>ROUND(O45*0.1,2)+0.01</f>
        <v>33338.870000000003</v>
      </c>
      <c r="R45" s="7">
        <f t="shared" ref="R45:R50" si="277">ROUND(Q45*0.15,2)</f>
        <v>5000.83</v>
      </c>
      <c r="S45" s="7">
        <f t="shared" si="264"/>
        <v>28338.04</v>
      </c>
    </row>
    <row r="46" spans="1:19" ht="15" customHeight="1" x14ac:dyDescent="0.25">
      <c r="A46" s="23">
        <f t="shared" si="62"/>
        <v>44632</v>
      </c>
      <c r="B46" s="7">
        <v>1189089.26</v>
      </c>
      <c r="C46" s="7">
        <v>-50</v>
      </c>
      <c r="D46" s="7">
        <v>-1198289.5</v>
      </c>
      <c r="E46" s="7">
        <f t="shared" ref="E46" si="278">SUM(B46:D46)</f>
        <v>-9250.2399999999907</v>
      </c>
      <c r="F46" s="16"/>
      <c r="G46" s="7">
        <v>5215830.72</v>
      </c>
      <c r="H46" s="7">
        <v>-8722.31</v>
      </c>
      <c r="I46" s="7">
        <v>-4974147.78</v>
      </c>
      <c r="J46" s="7">
        <f t="shared" ref="J46" si="279">SUM(G46:I46)</f>
        <v>232960.62999999989</v>
      </c>
      <c r="K46" s="16"/>
      <c r="L46" s="7">
        <f t="shared" ref="L46" si="280">B46+G46</f>
        <v>6404919.9799999995</v>
      </c>
      <c r="M46" s="7">
        <f t="shared" ref="M46" si="281">C46+H46</f>
        <v>-8772.31</v>
      </c>
      <c r="N46" s="7">
        <f t="shared" ref="N46" si="282">D46+I46</f>
        <v>-6172437.2800000003</v>
      </c>
      <c r="O46" s="7">
        <f t="shared" ref="O46" si="283">E46+J46</f>
        <v>223710.3899999999</v>
      </c>
      <c r="P46" s="7"/>
      <c r="Q46" s="7">
        <f>ROUND(O46*0.1,2)-0.01</f>
        <v>22371.030000000002</v>
      </c>
      <c r="R46" s="7">
        <f t="shared" si="277"/>
        <v>3355.65</v>
      </c>
      <c r="S46" s="7">
        <f t="shared" si="264"/>
        <v>19015.38</v>
      </c>
    </row>
    <row r="47" spans="1:19" ht="15" customHeight="1" x14ac:dyDescent="0.25">
      <c r="A47" s="23">
        <f t="shared" si="62"/>
        <v>44639</v>
      </c>
      <c r="B47" s="7">
        <v>1497723.97</v>
      </c>
      <c r="C47" s="7">
        <v>-130</v>
      </c>
      <c r="D47" s="7">
        <v>-1523708.3099999998</v>
      </c>
      <c r="E47" s="7">
        <f t="shared" ref="E47" si="284">SUM(B47:D47)</f>
        <v>-26114.339999999851</v>
      </c>
      <c r="F47" s="16"/>
      <c r="G47" s="7">
        <v>4884492.75</v>
      </c>
      <c r="H47" s="7">
        <v>-13342.55</v>
      </c>
      <c r="I47" s="7">
        <v>-4463892.41</v>
      </c>
      <c r="J47" s="7">
        <f t="shared" ref="J47" si="285">SUM(G47:I47)</f>
        <v>407257.79000000004</v>
      </c>
      <c r="K47" s="16"/>
      <c r="L47" s="7">
        <f t="shared" ref="L47" si="286">B47+G47</f>
        <v>6382216.7199999997</v>
      </c>
      <c r="M47" s="7">
        <f t="shared" ref="M47" si="287">C47+H47</f>
        <v>-13472.55</v>
      </c>
      <c r="N47" s="7">
        <f t="shared" ref="N47" si="288">D47+I47</f>
        <v>-5987600.7199999997</v>
      </c>
      <c r="O47" s="7">
        <f t="shared" ref="O47" si="289">E47+J47</f>
        <v>381143.45000000019</v>
      </c>
      <c r="P47" s="7"/>
      <c r="Q47" s="7">
        <f>ROUND(O47*0.1,2)</f>
        <v>38114.35</v>
      </c>
      <c r="R47" s="7">
        <f t="shared" si="277"/>
        <v>5717.15</v>
      </c>
      <c r="S47" s="7">
        <f t="shared" si="264"/>
        <v>32397.200000000001</v>
      </c>
    </row>
    <row r="48" spans="1:19" ht="15" customHeight="1" x14ac:dyDescent="0.25">
      <c r="A48" s="23">
        <f t="shared" si="62"/>
        <v>44646</v>
      </c>
      <c r="B48" s="7">
        <v>1028957.71</v>
      </c>
      <c r="C48" s="7">
        <v>-500</v>
      </c>
      <c r="D48" s="7">
        <v>-944705.53</v>
      </c>
      <c r="E48" s="7">
        <f t="shared" ref="E48" si="290">SUM(B48:D48)</f>
        <v>83752.179999999935</v>
      </c>
      <c r="F48" s="16"/>
      <c r="G48" s="7">
        <v>3273253.25</v>
      </c>
      <c r="H48" s="7">
        <v>-4956.3100000000004</v>
      </c>
      <c r="I48" s="7">
        <v>-3129363.41</v>
      </c>
      <c r="J48" s="7">
        <f t="shared" ref="J48" si="291">SUM(G48:I48)</f>
        <v>138933.5299999998</v>
      </c>
      <c r="K48" s="16"/>
      <c r="L48" s="7">
        <f t="shared" ref="L48" si="292">B48+G48</f>
        <v>4302210.96</v>
      </c>
      <c r="M48" s="7">
        <f t="shared" ref="M48" si="293">C48+H48</f>
        <v>-5456.31</v>
      </c>
      <c r="N48" s="7">
        <f t="shared" ref="N48" si="294">D48+I48</f>
        <v>-4074068.9400000004</v>
      </c>
      <c r="O48" s="7">
        <f t="shared" ref="O48" si="295">E48+J48</f>
        <v>222685.70999999973</v>
      </c>
      <c r="P48" s="7"/>
      <c r="Q48" s="7">
        <f>ROUND(O48*0.1,2)</f>
        <v>22268.57</v>
      </c>
      <c r="R48" s="7">
        <f t="shared" si="277"/>
        <v>3340.29</v>
      </c>
      <c r="S48" s="7">
        <f t="shared" si="264"/>
        <v>18928.28</v>
      </c>
    </row>
    <row r="49" spans="1:19" ht="15" customHeight="1" x14ac:dyDescent="0.25">
      <c r="A49" s="23">
        <f t="shared" si="62"/>
        <v>44653</v>
      </c>
      <c r="B49" s="7">
        <v>1004556.37</v>
      </c>
      <c r="C49" s="7">
        <v>-210</v>
      </c>
      <c r="D49" s="7">
        <v>-972388.24</v>
      </c>
      <c r="E49" s="7">
        <f t="shared" ref="E49" si="296">SUM(B49:D49)</f>
        <v>31958.130000000005</v>
      </c>
      <c r="F49" s="16"/>
      <c r="G49" s="7">
        <v>2919420.66</v>
      </c>
      <c r="H49" s="7">
        <v>-5649.88</v>
      </c>
      <c r="I49" s="7">
        <v>-2860533.17</v>
      </c>
      <c r="J49" s="7">
        <f t="shared" ref="J49" si="297">SUM(G49:I49)</f>
        <v>53237.610000000335</v>
      </c>
      <c r="K49" s="16"/>
      <c r="L49" s="7">
        <f t="shared" ref="L49" si="298">B49+G49</f>
        <v>3923977.0300000003</v>
      </c>
      <c r="M49" s="7">
        <f t="shared" ref="M49" si="299">C49+H49</f>
        <v>-5859.88</v>
      </c>
      <c r="N49" s="7">
        <f t="shared" ref="N49" si="300">D49+I49</f>
        <v>-3832921.41</v>
      </c>
      <c r="O49" s="7">
        <f t="shared" ref="O49" si="301">E49+J49</f>
        <v>85195.74000000034</v>
      </c>
      <c r="P49" s="7"/>
      <c r="Q49" s="7">
        <f>ROUND(O49*0.1,2)+0.01</f>
        <v>8519.58</v>
      </c>
      <c r="R49" s="7">
        <f t="shared" si="277"/>
        <v>1277.94</v>
      </c>
      <c r="S49" s="7">
        <f t="shared" ref="S49" si="302">ROUND(Q49*0.85,2)</f>
        <v>7241.64</v>
      </c>
    </row>
    <row r="50" spans="1:19" ht="15" customHeight="1" x14ac:dyDescent="0.25">
      <c r="A50" s="23">
        <f t="shared" si="62"/>
        <v>44660</v>
      </c>
      <c r="B50" s="7">
        <v>1107012.53</v>
      </c>
      <c r="C50" s="7">
        <v>-6778</v>
      </c>
      <c r="D50" s="7">
        <v>-940737.16</v>
      </c>
      <c r="E50" s="7">
        <f t="shared" ref="E50" si="303">SUM(B50:D50)</f>
        <v>159497.37</v>
      </c>
      <c r="F50" s="16"/>
      <c r="G50" s="7">
        <v>3091662.12</v>
      </c>
      <c r="H50" s="7">
        <v>-13873.83</v>
      </c>
      <c r="I50" s="7">
        <v>-2721047.78</v>
      </c>
      <c r="J50" s="7">
        <f t="shared" ref="J50" si="304">SUM(G50:I50)</f>
        <v>356740.51000000024</v>
      </c>
      <c r="K50" s="16"/>
      <c r="L50" s="7">
        <f t="shared" ref="L50" si="305">B50+G50</f>
        <v>4198674.6500000004</v>
      </c>
      <c r="M50" s="7">
        <f t="shared" ref="M50" si="306">C50+H50</f>
        <v>-20651.830000000002</v>
      </c>
      <c r="N50" s="7">
        <f t="shared" ref="N50" si="307">D50+I50</f>
        <v>-3661784.94</v>
      </c>
      <c r="O50" s="7">
        <f t="shared" ref="O50" si="308">E50+J50</f>
        <v>516237.88000000024</v>
      </c>
      <c r="P50" s="7"/>
      <c r="Q50" s="7">
        <f>ROUND(O50*0.1,2)+0.01</f>
        <v>51623.8</v>
      </c>
      <c r="R50" s="7">
        <f t="shared" si="277"/>
        <v>7743.57</v>
      </c>
      <c r="S50" s="7">
        <f t="shared" ref="S50" si="309">ROUND(Q50*0.85,2)</f>
        <v>43880.23</v>
      </c>
    </row>
    <row r="51" spans="1:19" ht="15" customHeight="1" x14ac:dyDescent="0.25">
      <c r="A51" s="23">
        <f t="shared" si="62"/>
        <v>44667</v>
      </c>
      <c r="B51" s="7">
        <v>784851.14</v>
      </c>
      <c r="C51" s="7">
        <v>-1020</v>
      </c>
      <c r="D51" s="7">
        <v>-736405.25</v>
      </c>
      <c r="E51" s="7">
        <f t="shared" ref="E51" si="310">SUM(B51:D51)</f>
        <v>47425.890000000014</v>
      </c>
      <c r="F51" s="16"/>
      <c r="G51" s="7">
        <v>2490908.14</v>
      </c>
      <c r="H51" s="7">
        <v>-20628.09</v>
      </c>
      <c r="I51" s="7">
        <v>-2234201.39</v>
      </c>
      <c r="J51" s="7">
        <f t="shared" ref="J51" si="311">SUM(G51:I51)</f>
        <v>236078.66000000015</v>
      </c>
      <c r="K51" s="16"/>
      <c r="L51" s="7">
        <f t="shared" ref="L51" si="312">B51+G51</f>
        <v>3275759.2800000003</v>
      </c>
      <c r="M51" s="7">
        <f t="shared" ref="M51" si="313">C51+H51</f>
        <v>-21648.09</v>
      </c>
      <c r="N51" s="7">
        <f t="shared" ref="N51" si="314">D51+I51</f>
        <v>-2970606.64</v>
      </c>
      <c r="O51" s="7">
        <f t="shared" ref="O51" si="315">E51+J51</f>
        <v>283504.55000000016</v>
      </c>
      <c r="P51" s="7"/>
      <c r="Q51" s="7">
        <f>ROUND(O51*0.1,2)</f>
        <v>28350.46</v>
      </c>
      <c r="R51" s="7">
        <f t="shared" ref="R51" si="316">ROUND(Q51*0.15,2)</f>
        <v>4252.57</v>
      </c>
      <c r="S51" s="7">
        <f t="shared" ref="S51" si="317">ROUND(Q51*0.85,2)</f>
        <v>24097.89</v>
      </c>
    </row>
    <row r="52" spans="1:19" ht="15" customHeight="1" x14ac:dyDescent="0.25">
      <c r="A52" s="23">
        <f t="shared" si="62"/>
        <v>44674</v>
      </c>
      <c r="B52" s="7">
        <v>836815.96</v>
      </c>
      <c r="C52" s="7">
        <v>-160</v>
      </c>
      <c r="D52" s="7">
        <v>-858704.15</v>
      </c>
      <c r="E52" s="7">
        <f t="shared" ref="E52" si="318">SUM(B52:D52)</f>
        <v>-22048.190000000061</v>
      </c>
      <c r="F52" s="16"/>
      <c r="G52" s="7">
        <v>2557629.48</v>
      </c>
      <c r="H52" s="7">
        <v>-18855.28</v>
      </c>
      <c r="I52" s="7">
        <v>-2248309.65</v>
      </c>
      <c r="J52" s="7">
        <f t="shared" ref="J52" si="319">SUM(G52:I52)</f>
        <v>290464.55000000028</v>
      </c>
      <c r="K52" s="16"/>
      <c r="L52" s="7">
        <f t="shared" ref="L52" si="320">B52+G52</f>
        <v>3394445.44</v>
      </c>
      <c r="M52" s="7">
        <f t="shared" ref="M52" si="321">C52+H52</f>
        <v>-19015.28</v>
      </c>
      <c r="N52" s="7">
        <f t="shared" ref="N52" si="322">D52+I52</f>
        <v>-3107013.8</v>
      </c>
      <c r="O52" s="7">
        <f t="shared" ref="O52" si="323">E52+J52</f>
        <v>268416.36000000022</v>
      </c>
      <c r="P52" s="7"/>
      <c r="Q52" s="7">
        <f>ROUND(O52*0.1,2)</f>
        <v>26841.64</v>
      </c>
      <c r="R52" s="7">
        <f t="shared" ref="R52" si="324">ROUND(Q52*0.15,2)</f>
        <v>4026.25</v>
      </c>
      <c r="S52" s="7">
        <f t="shared" ref="S52" si="325">ROUND(Q52*0.85,2)</f>
        <v>22815.39</v>
      </c>
    </row>
    <row r="53" spans="1:19" ht="14.25" customHeight="1" x14ac:dyDescent="0.25">
      <c r="A53" s="23">
        <f t="shared" si="62"/>
        <v>44681</v>
      </c>
      <c r="B53" s="7">
        <v>634431.36</v>
      </c>
      <c r="C53" s="7">
        <v>0</v>
      </c>
      <c r="D53" s="7">
        <v>-589800.38</v>
      </c>
      <c r="E53" s="7">
        <f t="shared" ref="E53" si="326">SUM(B53:D53)</f>
        <v>44630.979999999981</v>
      </c>
      <c r="F53" s="16"/>
      <c r="G53" s="7">
        <v>2323815.69</v>
      </c>
      <c r="H53" s="7">
        <v>-7022.82</v>
      </c>
      <c r="I53" s="7">
        <v>-2235534.8199999998</v>
      </c>
      <c r="J53" s="7">
        <f t="shared" ref="J53" si="327">SUM(G53:I53)</f>
        <v>81258.050000000279</v>
      </c>
      <c r="K53" s="16"/>
      <c r="L53" s="7">
        <f t="shared" ref="L53" si="328">B53+G53</f>
        <v>2958247.05</v>
      </c>
      <c r="M53" s="7">
        <f t="shared" ref="M53" si="329">C53+H53</f>
        <v>-7022.82</v>
      </c>
      <c r="N53" s="7">
        <f t="shared" ref="N53" si="330">D53+I53</f>
        <v>-2825335.1999999997</v>
      </c>
      <c r="O53" s="7">
        <f t="shared" ref="O53" si="331">E53+J53</f>
        <v>125889.03000000026</v>
      </c>
      <c r="P53" s="7"/>
      <c r="Q53" s="7">
        <f>ROUND(O53*0.1,2)+0.01</f>
        <v>12588.91</v>
      </c>
      <c r="R53" s="7">
        <f t="shared" ref="R53" si="332">ROUND(Q53*0.15,2)</f>
        <v>1888.34</v>
      </c>
      <c r="S53" s="7">
        <f t="shared" ref="S53" si="333">ROUND(Q53*0.85,2)</f>
        <v>10700.57</v>
      </c>
    </row>
    <row r="54" spans="1:19" ht="14.25" customHeight="1" x14ac:dyDescent="0.25">
      <c r="A54" s="23">
        <f t="shared" si="62"/>
        <v>44688</v>
      </c>
      <c r="B54" s="7">
        <v>707629.72</v>
      </c>
      <c r="C54" s="7">
        <v>-50</v>
      </c>
      <c r="D54" s="7">
        <v>-540778.05000000005</v>
      </c>
      <c r="E54" s="7">
        <f t="shared" ref="E54" si="334">SUM(B54:D54)</f>
        <v>166801.66999999993</v>
      </c>
      <c r="F54" s="16"/>
      <c r="G54" s="7">
        <v>2565938.0499999998</v>
      </c>
      <c r="H54" s="7">
        <v>-21809.72</v>
      </c>
      <c r="I54" s="7">
        <v>-2367090.5699999998</v>
      </c>
      <c r="J54" s="7">
        <f t="shared" ref="J54" si="335">SUM(G54:I54)</f>
        <v>177037.75999999978</v>
      </c>
      <c r="K54" s="16"/>
      <c r="L54" s="7">
        <f t="shared" ref="L54" si="336">B54+G54</f>
        <v>3273567.7699999996</v>
      </c>
      <c r="M54" s="7">
        <f t="shared" ref="M54" si="337">C54+H54</f>
        <v>-21859.72</v>
      </c>
      <c r="N54" s="7">
        <f t="shared" ref="N54" si="338">D54+I54</f>
        <v>-2907868.62</v>
      </c>
      <c r="O54" s="7">
        <f t="shared" ref="O54" si="339">E54+J54</f>
        <v>343839.4299999997</v>
      </c>
      <c r="P54" s="7"/>
      <c r="Q54" s="7">
        <f>ROUND(O54*0.1,2)</f>
        <v>34383.94</v>
      </c>
      <c r="R54" s="7">
        <f t="shared" ref="R54" si="340">ROUND(Q54*0.15,2)</f>
        <v>5157.59</v>
      </c>
      <c r="S54" s="7">
        <f t="shared" ref="S54" si="341">ROUND(Q54*0.85,2)</f>
        <v>29226.35</v>
      </c>
    </row>
    <row r="55" spans="1:19" ht="14.25" customHeight="1" x14ac:dyDescent="0.25">
      <c r="A55" s="23">
        <f t="shared" si="62"/>
        <v>44695</v>
      </c>
      <c r="B55" s="7">
        <v>732626.73</v>
      </c>
      <c r="C55" s="7">
        <v>-315.3</v>
      </c>
      <c r="D55" s="7">
        <v>-574482.74</v>
      </c>
      <c r="E55" s="7">
        <f t="shared" ref="E55" si="342">SUM(B55:D55)</f>
        <v>157828.68999999994</v>
      </c>
      <c r="F55" s="16"/>
      <c r="G55" s="7">
        <v>3026027.23</v>
      </c>
      <c r="H55" s="7">
        <v>-15019.21</v>
      </c>
      <c r="I55" s="7">
        <v>-2902817.87</v>
      </c>
      <c r="J55" s="7">
        <f t="shared" ref="J55" si="343">SUM(G55:I55)</f>
        <v>108190.14999999991</v>
      </c>
      <c r="K55" s="16"/>
      <c r="L55" s="7">
        <f t="shared" ref="L55" si="344">B55+G55</f>
        <v>3758653.96</v>
      </c>
      <c r="M55" s="7">
        <f t="shared" ref="M55" si="345">C55+H55</f>
        <v>-15334.509999999998</v>
      </c>
      <c r="N55" s="7">
        <f t="shared" ref="N55" si="346">D55+I55</f>
        <v>-3477300.6100000003</v>
      </c>
      <c r="O55" s="7">
        <f t="shared" ref="O55" si="347">E55+J55</f>
        <v>266018.83999999985</v>
      </c>
      <c r="P55" s="7"/>
      <c r="Q55" s="7">
        <f>ROUND(O55*0.1,2)</f>
        <v>26601.88</v>
      </c>
      <c r="R55" s="7">
        <f t="shared" ref="R55" si="348">ROUND(Q55*0.15,2)</f>
        <v>3990.28</v>
      </c>
      <c r="S55" s="7">
        <f t="shared" ref="S55" si="349">ROUND(Q55*0.85,2)</f>
        <v>22611.599999999999</v>
      </c>
    </row>
    <row r="56" spans="1:19" ht="14.25" customHeight="1" x14ac:dyDescent="0.25">
      <c r="A56" s="23">
        <f t="shared" si="62"/>
        <v>44702</v>
      </c>
      <c r="B56" s="7">
        <v>641339.66</v>
      </c>
      <c r="C56" s="7">
        <v>0</v>
      </c>
      <c r="D56" s="7">
        <v>-512965.2</v>
      </c>
      <c r="E56" s="7">
        <f t="shared" ref="E56" si="350">SUM(B56:D56)</f>
        <v>128374.46000000002</v>
      </c>
      <c r="F56" s="16"/>
      <c r="G56" s="7">
        <v>2474361.4300000002</v>
      </c>
      <c r="H56" s="7">
        <v>-15238.8</v>
      </c>
      <c r="I56" s="7">
        <v>-2237048.98</v>
      </c>
      <c r="J56" s="7">
        <f t="shared" ref="J56" si="351">SUM(G56:I56)</f>
        <v>222073.65000000037</v>
      </c>
      <c r="K56" s="16"/>
      <c r="L56" s="7">
        <f t="shared" ref="L56" si="352">B56+G56</f>
        <v>3115701.0900000003</v>
      </c>
      <c r="M56" s="7">
        <f t="shared" ref="M56" si="353">C56+H56</f>
        <v>-15238.8</v>
      </c>
      <c r="N56" s="7">
        <f t="shared" ref="N56" si="354">D56+I56</f>
        <v>-2750014.18</v>
      </c>
      <c r="O56" s="7">
        <f t="shared" ref="O56" si="355">E56+J56</f>
        <v>350448.11000000039</v>
      </c>
      <c r="P56" s="7"/>
      <c r="Q56" s="7">
        <f>ROUND(O56*0.1,2)+0.01</f>
        <v>35044.82</v>
      </c>
      <c r="R56" s="7">
        <f t="shared" ref="R56" si="356">ROUND(Q56*0.15,2)</f>
        <v>5256.72</v>
      </c>
      <c r="S56" s="7">
        <f t="shared" ref="S56" si="357">ROUND(Q56*0.85,2)</f>
        <v>29788.1</v>
      </c>
    </row>
    <row r="57" spans="1:19" ht="14.25" customHeight="1" x14ac:dyDescent="0.25">
      <c r="A57" s="23">
        <f t="shared" si="62"/>
        <v>44709</v>
      </c>
      <c r="B57" s="7">
        <v>688220.17</v>
      </c>
      <c r="C57" s="7">
        <v>-470.87</v>
      </c>
      <c r="D57" s="7">
        <v>-717918.89</v>
      </c>
      <c r="E57" s="7">
        <f t="shared" ref="E57" si="358">SUM(B57:D57)</f>
        <v>-30169.589999999967</v>
      </c>
      <c r="F57" s="16"/>
      <c r="G57" s="7">
        <v>2546658.86</v>
      </c>
      <c r="H57" s="7">
        <v>-15885.25</v>
      </c>
      <c r="I57" s="7">
        <v>-2372671.48</v>
      </c>
      <c r="J57" s="7">
        <f t="shared" ref="J57" si="359">SUM(G57:I57)</f>
        <v>158102.12999999989</v>
      </c>
      <c r="K57" s="16"/>
      <c r="L57" s="7">
        <f t="shared" ref="L57" si="360">B57+G57</f>
        <v>3234879.03</v>
      </c>
      <c r="M57" s="7">
        <f t="shared" ref="M57" si="361">C57+H57</f>
        <v>-16356.12</v>
      </c>
      <c r="N57" s="7">
        <f t="shared" ref="N57" si="362">D57+I57</f>
        <v>-3090590.37</v>
      </c>
      <c r="O57" s="7">
        <f t="shared" ref="O57" si="363">E57+J57</f>
        <v>127932.53999999992</v>
      </c>
      <c r="P57" s="7"/>
      <c r="Q57" s="7">
        <f>ROUND(O57*0.1,2)</f>
        <v>12793.25</v>
      </c>
      <c r="R57" s="7">
        <f t="shared" ref="R57" si="364">ROUND(Q57*0.15,2)</f>
        <v>1918.99</v>
      </c>
      <c r="S57" s="7">
        <f t="shared" ref="S57" si="365">ROUND(Q57*0.85,2)</f>
        <v>10874.26</v>
      </c>
    </row>
    <row r="58" spans="1:19" ht="14.25" customHeight="1" x14ac:dyDescent="0.25">
      <c r="A58" s="23">
        <f t="shared" si="62"/>
        <v>44716</v>
      </c>
      <c r="B58" s="7">
        <v>648851.96</v>
      </c>
      <c r="C58" s="7">
        <v>-3348.76</v>
      </c>
      <c r="D58" s="7">
        <v>-639647.12</v>
      </c>
      <c r="E58" s="7">
        <f t="shared" ref="E58" si="366">SUM(B58:D58)</f>
        <v>5856.0799999999581</v>
      </c>
      <c r="F58" s="16"/>
      <c r="G58" s="7">
        <v>2252352.2999999998</v>
      </c>
      <c r="H58" s="7">
        <v>-18799.59</v>
      </c>
      <c r="I58" s="7">
        <v>-2051663.68</v>
      </c>
      <c r="J58" s="7">
        <f t="shared" ref="J58" si="367">SUM(G58:I58)</f>
        <v>181889.03000000003</v>
      </c>
      <c r="K58" s="16"/>
      <c r="L58" s="7">
        <f t="shared" ref="L58" si="368">B58+G58</f>
        <v>2901204.26</v>
      </c>
      <c r="M58" s="7">
        <f t="shared" ref="M58" si="369">C58+H58</f>
        <v>-22148.35</v>
      </c>
      <c r="N58" s="7">
        <f t="shared" ref="N58" si="370">D58+I58</f>
        <v>-2691310.8</v>
      </c>
      <c r="O58" s="7">
        <f t="shared" ref="O58" si="371">E58+J58</f>
        <v>187745.11</v>
      </c>
      <c r="P58" s="7"/>
      <c r="Q58" s="7">
        <f>ROUND(O58*0.1,2)</f>
        <v>18774.509999999998</v>
      </c>
      <c r="R58" s="7">
        <f t="shared" ref="R58" si="372">ROUND(Q58*0.15,2)</f>
        <v>2816.18</v>
      </c>
      <c r="S58" s="7">
        <f t="shared" ref="S58" si="373">ROUND(Q58*0.85,2)</f>
        <v>15958.33</v>
      </c>
    </row>
    <row r="59" spans="1:19" ht="14.25" customHeight="1" x14ac:dyDescent="0.25">
      <c r="A59" s="23">
        <f t="shared" si="62"/>
        <v>44723</v>
      </c>
      <c r="B59" s="7">
        <v>751848.76</v>
      </c>
      <c r="C59" s="7">
        <v>-350</v>
      </c>
      <c r="D59" s="7">
        <v>-704940.97</v>
      </c>
      <c r="E59" s="7">
        <f t="shared" ref="E59" si="374">SUM(B59:D59)</f>
        <v>46557.790000000037</v>
      </c>
      <c r="F59" s="16"/>
      <c r="G59" s="7">
        <v>2134408.14</v>
      </c>
      <c r="H59" s="7">
        <v>-19269.599999999999</v>
      </c>
      <c r="I59" s="7">
        <v>-1938362.95</v>
      </c>
      <c r="J59" s="7">
        <f t="shared" ref="J59" si="375">SUM(G59:I59)</f>
        <v>176775.59000000008</v>
      </c>
      <c r="K59" s="16"/>
      <c r="L59" s="7">
        <f t="shared" ref="L59" si="376">B59+G59</f>
        <v>2886256.9000000004</v>
      </c>
      <c r="M59" s="7">
        <f t="shared" ref="M59" si="377">C59+H59</f>
        <v>-19619.599999999999</v>
      </c>
      <c r="N59" s="7">
        <f t="shared" ref="N59" si="378">D59+I59</f>
        <v>-2643303.92</v>
      </c>
      <c r="O59" s="7">
        <f t="shared" ref="O59" si="379">E59+J59</f>
        <v>223333.38000000012</v>
      </c>
      <c r="P59" s="7"/>
      <c r="Q59" s="7">
        <f>ROUND(O59*0.1,2)</f>
        <v>22333.34</v>
      </c>
      <c r="R59" s="7">
        <f t="shared" ref="R59" si="380">ROUND(Q59*0.15,2)</f>
        <v>3350</v>
      </c>
      <c r="S59" s="7">
        <f t="shared" ref="S59" si="381">ROUND(Q59*0.85,2)</f>
        <v>18983.34</v>
      </c>
    </row>
    <row r="60" spans="1:19" ht="14.25" customHeight="1" x14ac:dyDescent="0.25">
      <c r="A60" s="23">
        <f t="shared" si="62"/>
        <v>44730</v>
      </c>
      <c r="B60" s="7">
        <v>581067.93000000005</v>
      </c>
      <c r="C60" s="7">
        <v>-20</v>
      </c>
      <c r="D60" s="7">
        <v>-548091</v>
      </c>
      <c r="E60" s="7">
        <f t="shared" ref="E60" si="382">SUM(B60:D60)</f>
        <v>32956.930000000051</v>
      </c>
      <c r="F60" s="16"/>
      <c r="G60" s="7">
        <v>1910792.74</v>
      </c>
      <c r="H60" s="7">
        <v>-9550.34</v>
      </c>
      <c r="I60" s="7">
        <v>-1821051.55</v>
      </c>
      <c r="J60" s="7">
        <f t="shared" ref="J60" si="383">SUM(G60:I60)</f>
        <v>80190.84999999986</v>
      </c>
      <c r="K60" s="16"/>
      <c r="L60" s="7">
        <f t="shared" ref="L60" si="384">B60+G60</f>
        <v>2491860.67</v>
      </c>
      <c r="M60" s="7">
        <f t="shared" ref="M60" si="385">C60+H60</f>
        <v>-9570.34</v>
      </c>
      <c r="N60" s="7">
        <f t="shared" ref="N60" si="386">D60+I60</f>
        <v>-2369142.5499999998</v>
      </c>
      <c r="O60" s="7">
        <f t="shared" ref="O60" si="387">E60+J60</f>
        <v>113147.77999999991</v>
      </c>
      <c r="P60" s="7"/>
      <c r="Q60" s="7">
        <f>ROUND(O60*0.1,2)</f>
        <v>11314.78</v>
      </c>
      <c r="R60" s="7">
        <f t="shared" ref="R60" si="388">ROUND(Q60*0.15,2)</f>
        <v>1697.22</v>
      </c>
      <c r="S60" s="7">
        <f t="shared" ref="S60" si="389">ROUND(Q60*0.85,2)</f>
        <v>9617.56</v>
      </c>
    </row>
    <row r="61" spans="1:19" ht="14.25" customHeight="1" x14ac:dyDescent="0.25">
      <c r="A61" s="23">
        <f t="shared" si="62"/>
        <v>44737</v>
      </c>
      <c r="B61" s="7">
        <v>516222.47</v>
      </c>
      <c r="C61" s="7">
        <v>0</v>
      </c>
      <c r="D61" s="7">
        <v>-478534.06</v>
      </c>
      <c r="E61" s="7">
        <f t="shared" ref="E61:E62" si="390">SUM(B61:D61)</f>
        <v>37688.409999999974</v>
      </c>
      <c r="F61" s="16"/>
      <c r="G61" s="7">
        <v>1553819.83</v>
      </c>
      <c r="H61" s="7">
        <v>-7266.9500000000007</v>
      </c>
      <c r="I61" s="7">
        <v>-1441930.5400000003</v>
      </c>
      <c r="J61" s="7">
        <f t="shared" ref="J61:J62" si="391">SUM(G61:I61)</f>
        <v>104622.33999999985</v>
      </c>
      <c r="K61" s="16"/>
      <c r="L61" s="7">
        <f t="shared" ref="L61:L62" si="392">B61+G61</f>
        <v>2070042.3</v>
      </c>
      <c r="M61" s="7">
        <f t="shared" ref="M61:M62" si="393">C61+H61</f>
        <v>-7266.9500000000007</v>
      </c>
      <c r="N61" s="7">
        <f t="shared" ref="N61:N62" si="394">D61+I61</f>
        <v>-1920464.6000000003</v>
      </c>
      <c r="O61" s="7">
        <f t="shared" ref="O61:O62" si="395">E61+J61</f>
        <v>142310.74999999983</v>
      </c>
      <c r="P61" s="7"/>
      <c r="Q61" s="7">
        <f>ROUND(O61*0.1,2)-0.01</f>
        <v>14231.07</v>
      </c>
      <c r="R61" s="7">
        <f t="shared" ref="R61" si="396">ROUND(Q61*0.15,2)</f>
        <v>2134.66</v>
      </c>
      <c r="S61" s="7">
        <f t="shared" ref="S61" si="397">ROUND(Q61*0.85,2)</f>
        <v>12096.41</v>
      </c>
    </row>
    <row r="62" spans="1:19" ht="15" customHeight="1" x14ac:dyDescent="0.25">
      <c r="A62" s="24" t="s">
        <v>22</v>
      </c>
      <c r="B62" s="7">
        <v>393681.95</v>
      </c>
      <c r="C62" s="7">
        <v>0</v>
      </c>
      <c r="D62" s="7">
        <v>-394006.34</v>
      </c>
      <c r="E62" s="7">
        <f t="shared" si="390"/>
        <v>-324.39000000001397</v>
      </c>
      <c r="F62" s="16"/>
      <c r="G62" s="7">
        <v>2395371.39</v>
      </c>
      <c r="H62" s="7">
        <v>-5757.49</v>
      </c>
      <c r="I62" s="7">
        <v>-2396636.34</v>
      </c>
      <c r="J62" s="7">
        <f t="shared" si="391"/>
        <v>-7022.4399999999441</v>
      </c>
      <c r="K62" s="16"/>
      <c r="L62" s="7">
        <f t="shared" si="392"/>
        <v>2789053.3400000003</v>
      </c>
      <c r="M62" s="7">
        <f t="shared" si="393"/>
        <v>-5757.49</v>
      </c>
      <c r="N62" s="7">
        <f t="shared" si="394"/>
        <v>-2790642.6799999997</v>
      </c>
      <c r="O62" s="7">
        <f t="shared" si="395"/>
        <v>-7346.8299999999581</v>
      </c>
      <c r="P62" s="7"/>
      <c r="Q62" s="7">
        <f>ROUND(O62*0.1,2)+0.01</f>
        <v>-734.67</v>
      </c>
      <c r="R62" s="7">
        <f>ROUND(Q62*0.15,2)</f>
        <v>-110.2</v>
      </c>
      <c r="S62" s="7">
        <f>ROUND(Q62*0.85,2)</f>
        <v>-624.47</v>
      </c>
    </row>
    <row r="63" spans="1:19" ht="15" customHeight="1" x14ac:dyDescent="0.25">
      <c r="A63" s="23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7"/>
    </row>
    <row r="64" spans="1:19" ht="15" customHeight="1" thickBot="1" x14ac:dyDescent="0.3">
      <c r="B64" s="8">
        <f>SUM(B10:B63)</f>
        <v>60421262.319999993</v>
      </c>
      <c r="C64" s="8">
        <f>SUM(C10:C63)</f>
        <v>-188236.96999999997</v>
      </c>
      <c r="D64" s="8">
        <f>SUM(D10:D63)</f>
        <v>-53835363.75</v>
      </c>
      <c r="E64" s="8">
        <f>SUM(E10:E63)</f>
        <v>6397661.5999999968</v>
      </c>
      <c r="F64" s="16"/>
      <c r="G64" s="8">
        <f>SUM(G10:G63)</f>
        <v>174735944.63</v>
      </c>
      <c r="H64" s="8">
        <f>SUM(H10:H63)</f>
        <v>-655544.74999999977</v>
      </c>
      <c r="I64" s="8">
        <f>SUM(I10:I63)</f>
        <v>-162571733.87999997</v>
      </c>
      <c r="J64" s="8">
        <f>SUM(J10:J63)</f>
        <v>11508665.999999994</v>
      </c>
      <c r="K64" s="16"/>
      <c r="L64" s="8">
        <f>SUM(L10:L63)</f>
        <v>235157206.95000005</v>
      </c>
      <c r="M64" s="8">
        <f>SUM(M10:M63)</f>
        <v>-843781.72000000009</v>
      </c>
      <c r="N64" s="8">
        <f>SUM(N10:N63)</f>
        <v>-216407097.63000005</v>
      </c>
      <c r="O64" s="8">
        <f>SUM(O10:O63)</f>
        <v>17906327.599999998</v>
      </c>
      <c r="P64" s="16"/>
      <c r="Q64" s="8">
        <f>SUM(Q10:Q63)</f>
        <v>1790632.7500000002</v>
      </c>
      <c r="R64" s="8">
        <f>SUM(R10:R63)</f>
        <v>268594.92999999993</v>
      </c>
      <c r="S64" s="8">
        <f>SUM(S10:S63)</f>
        <v>1522037.8199999996</v>
      </c>
    </row>
    <row r="65" spans="1:1" ht="15" customHeight="1" thickTop="1" x14ac:dyDescent="0.25"/>
    <row r="66" spans="1:1" ht="15" customHeight="1" x14ac:dyDescent="0.25">
      <c r="A66" s="14" t="s">
        <v>21</v>
      </c>
    </row>
    <row r="67" spans="1:1" ht="15" customHeight="1" x14ac:dyDescent="0.25">
      <c r="A67" s="14" t="s">
        <v>11</v>
      </c>
    </row>
    <row r="68" spans="1:1" ht="15" customHeight="1" x14ac:dyDescent="0.25">
      <c r="A68" s="14" t="s">
        <v>23</v>
      </c>
    </row>
  </sheetData>
  <mergeCells count="5">
    <mergeCell ref="A1:S1"/>
    <mergeCell ref="A8:S8"/>
    <mergeCell ref="B3:E3"/>
    <mergeCell ref="G3:J3"/>
    <mergeCell ref="L3:O3"/>
  </mergeCells>
  <pageMargins left="0.25" right="0.5" top="0.25" bottom="0.25" header="0" footer="0"/>
  <pageSetup paperSize="5" scale="57" orientation="landscape" r:id="rId1"/>
  <ignoredErrors>
    <ignoredError sqref="E11" formulaRange="1"/>
    <ignoredError sqref="Q13:Q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4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3.7109375" style="2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5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5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1" t="s">
        <v>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" customHeight="1" x14ac:dyDescent="0.25">
      <c r="A3" s="21"/>
      <c r="B3" s="25" t="s">
        <v>14</v>
      </c>
      <c r="C3" s="25"/>
      <c r="D3" s="25"/>
      <c r="E3" s="25"/>
      <c r="F3" s="17"/>
      <c r="G3" s="25" t="s">
        <v>16</v>
      </c>
      <c r="H3" s="25"/>
      <c r="I3" s="25"/>
      <c r="J3" s="25"/>
      <c r="K3" s="17"/>
      <c r="L3" s="25" t="s">
        <v>15</v>
      </c>
      <c r="M3" s="25"/>
      <c r="N3" s="25"/>
      <c r="O3" s="25"/>
      <c r="P3" s="17"/>
      <c r="Q3" s="21"/>
      <c r="R3" s="21"/>
      <c r="S3" s="21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8"/>
      <c r="G4" s="5" t="s">
        <v>0</v>
      </c>
      <c r="H4" s="4" t="s">
        <v>2</v>
      </c>
      <c r="I4" s="5" t="s">
        <v>1</v>
      </c>
      <c r="J4" s="5" t="s">
        <v>7</v>
      </c>
      <c r="K4" s="18"/>
      <c r="L4" s="5" t="s">
        <v>0</v>
      </c>
      <c r="M4" s="4" t="s">
        <v>2</v>
      </c>
      <c r="N4" s="5" t="s">
        <v>1</v>
      </c>
      <c r="O4" s="5" t="s">
        <v>7</v>
      </c>
      <c r="P4" s="18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3" t="s">
        <v>18</v>
      </c>
      <c r="B6" s="7">
        <v>7905215</v>
      </c>
      <c r="C6" s="7">
        <v>-10035.75</v>
      </c>
      <c r="D6" s="7">
        <v>-7214912.75</v>
      </c>
      <c r="E6" s="7">
        <v>680266.5</v>
      </c>
      <c r="F6" s="16"/>
      <c r="G6" s="22">
        <v>210276292.28999999</v>
      </c>
      <c r="H6" s="22">
        <v>-56848.110000000008</v>
      </c>
      <c r="I6" s="22">
        <v>-195889174.87000006</v>
      </c>
      <c r="J6" s="22">
        <v>14330269.310000001</v>
      </c>
      <c r="K6" s="16"/>
      <c r="L6" s="7">
        <v>218181507.28999999</v>
      </c>
      <c r="M6" s="7">
        <v>-66883.860000000015</v>
      </c>
      <c r="N6" s="7">
        <v>-203104087.62000009</v>
      </c>
      <c r="O6" s="7">
        <v>15010535.810000001</v>
      </c>
      <c r="P6" s="16"/>
      <c r="Q6" s="7">
        <v>1501053.5799999998</v>
      </c>
      <c r="R6" s="7">
        <v>225158.03000000003</v>
      </c>
      <c r="S6" s="7">
        <v>1275895.5499999996</v>
      </c>
    </row>
    <row r="8" spans="1:19" ht="15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" customHeight="1" x14ac:dyDescent="0.25">
      <c r="A9" s="23"/>
      <c r="B9" s="7"/>
      <c r="C9" s="7"/>
      <c r="D9" s="7"/>
      <c r="E9" s="7"/>
      <c r="F9" s="16"/>
      <c r="G9" s="7"/>
      <c r="H9" s="7"/>
      <c r="I9" s="7"/>
      <c r="J9" s="7"/>
      <c r="K9" s="16"/>
      <c r="L9" s="7"/>
      <c r="M9" s="7"/>
      <c r="N9" s="7"/>
      <c r="O9" s="7"/>
      <c r="P9" s="7"/>
      <c r="Q9" s="7"/>
      <c r="R9" s="7"/>
      <c r="S9" s="7"/>
    </row>
    <row r="10" spans="1:19" ht="15" customHeight="1" x14ac:dyDescent="0.25">
      <c r="A10" s="23" t="s">
        <v>20</v>
      </c>
      <c r="B10" s="7">
        <v>41912.25</v>
      </c>
      <c r="C10" s="7">
        <v>0</v>
      </c>
      <c r="D10" s="7">
        <v>-75781.5</v>
      </c>
      <c r="E10" s="7">
        <f t="shared" ref="E10" si="0">SUM(B10:D10)</f>
        <v>-33869.25</v>
      </c>
      <c r="F10" s="16"/>
      <c r="G10" s="7">
        <v>879860.52</v>
      </c>
      <c r="H10" s="7">
        <v>-224</v>
      </c>
      <c r="I10" s="7">
        <v>-764961.53</v>
      </c>
      <c r="J10" s="7">
        <f t="shared" ref="J10" si="1">SUM(G10:I10)</f>
        <v>114674.98999999999</v>
      </c>
      <c r="K10" s="16"/>
      <c r="L10" s="7">
        <f t="shared" ref="L10" si="2">B10+G10</f>
        <v>921772.77</v>
      </c>
      <c r="M10" s="7">
        <f t="shared" ref="M10:N10" si="3">C10+H10</f>
        <v>-224</v>
      </c>
      <c r="N10" s="7">
        <f t="shared" si="3"/>
        <v>-840743.03</v>
      </c>
      <c r="O10" s="7">
        <f t="shared" ref="O10" si="4">E10+J10</f>
        <v>80805.739999999991</v>
      </c>
      <c r="P10" s="7"/>
      <c r="Q10" s="7">
        <f>ROUND(O10*0.1,2)+0.01</f>
        <v>8080.58</v>
      </c>
      <c r="R10" s="7">
        <f t="shared" ref="R10" si="5">ROUND(Q10*0.15,2)</f>
        <v>1212.0899999999999</v>
      </c>
      <c r="S10" s="7">
        <f t="shared" ref="S10" si="6">ROUND(Q10*0.85,2)</f>
        <v>6868.49</v>
      </c>
    </row>
    <row r="11" spans="1:19" ht="15" customHeight="1" x14ac:dyDescent="0.25">
      <c r="A11" s="23">
        <v>44387</v>
      </c>
      <c r="B11" s="7">
        <v>27483.25</v>
      </c>
      <c r="C11" s="7">
        <v>-315</v>
      </c>
      <c r="D11" s="7">
        <v>-20561.75</v>
      </c>
      <c r="E11" s="7">
        <f t="shared" ref="E11" si="7">SUM(B11:D11)</f>
        <v>6606.5</v>
      </c>
      <c r="F11" s="16"/>
      <c r="G11" s="7">
        <v>2073058.49</v>
      </c>
      <c r="H11" s="7">
        <v>-15</v>
      </c>
      <c r="I11" s="7">
        <v>-1664354.3599999999</v>
      </c>
      <c r="J11" s="7">
        <f t="shared" ref="J11" si="8">SUM(G11:I11)</f>
        <v>408689.13000000012</v>
      </c>
      <c r="K11" s="16"/>
      <c r="L11" s="7">
        <f t="shared" ref="L11" si="9">B11+G11</f>
        <v>2100541.7400000002</v>
      </c>
      <c r="M11" s="7">
        <f t="shared" ref="M11" si="10">C11+H11</f>
        <v>-330</v>
      </c>
      <c r="N11" s="7">
        <f t="shared" ref="N11" si="11">D11+I11</f>
        <v>-1684916.1099999999</v>
      </c>
      <c r="O11" s="7">
        <f t="shared" ref="O11" si="12">E11+J11</f>
        <v>415295.63000000012</v>
      </c>
      <c r="P11" s="7"/>
      <c r="Q11" s="7">
        <f>ROUND(O11*0.1,2)</f>
        <v>41529.56</v>
      </c>
      <c r="R11" s="7">
        <f t="shared" ref="R11" si="13">ROUND(Q11*0.15,2)</f>
        <v>6229.43</v>
      </c>
      <c r="S11" s="7">
        <f t="shared" ref="S11" si="14">ROUND(Q11*0.85,2)</f>
        <v>35300.129999999997</v>
      </c>
    </row>
    <row r="12" spans="1:19" ht="15" customHeight="1" x14ac:dyDescent="0.25">
      <c r="A12" s="23">
        <f t="shared" ref="A12:A17" si="15">A11+7</f>
        <v>44394</v>
      </c>
      <c r="B12" s="7">
        <v>47574.75</v>
      </c>
      <c r="C12" s="7">
        <v>0</v>
      </c>
      <c r="D12" s="7">
        <v>-63292.75</v>
      </c>
      <c r="E12" s="7">
        <f t="shared" ref="E12" si="16">SUM(B12:D12)</f>
        <v>-15718</v>
      </c>
      <c r="F12" s="16"/>
      <c r="G12" s="7">
        <v>1800016.45</v>
      </c>
      <c r="H12" s="7">
        <v>-20</v>
      </c>
      <c r="I12" s="7">
        <v>-1504229.34</v>
      </c>
      <c r="J12" s="7">
        <f t="shared" ref="J12" si="17">SUM(G12:I12)</f>
        <v>295767.10999999987</v>
      </c>
      <c r="K12" s="16"/>
      <c r="L12" s="7">
        <f t="shared" ref="L12" si="18">B12+G12</f>
        <v>1847591.2</v>
      </c>
      <c r="M12" s="7">
        <f t="shared" ref="M12" si="19">C12+H12</f>
        <v>-20</v>
      </c>
      <c r="N12" s="7">
        <f t="shared" ref="N12" si="20">D12+I12</f>
        <v>-1567522.09</v>
      </c>
      <c r="O12" s="7">
        <f t="shared" ref="O12" si="21">E12+J12</f>
        <v>280049.10999999987</v>
      </c>
      <c r="P12" s="7"/>
      <c r="Q12" s="7">
        <f>ROUND(O12*0.1,2)+0.01</f>
        <v>28004.92</v>
      </c>
      <c r="R12" s="7">
        <f t="shared" ref="R12" si="22">ROUND(Q12*0.15,2)</f>
        <v>4200.74</v>
      </c>
      <c r="S12" s="7">
        <f t="shared" ref="S12" si="23">ROUND(Q12*0.85,2)</f>
        <v>23804.18</v>
      </c>
    </row>
    <row r="13" spans="1:19" ht="15" customHeight="1" x14ac:dyDescent="0.25">
      <c r="A13" s="23">
        <f t="shared" si="15"/>
        <v>44401</v>
      </c>
      <c r="B13" s="7">
        <v>135578.5</v>
      </c>
      <c r="C13" s="7">
        <v>0</v>
      </c>
      <c r="D13" s="7">
        <v>-43505</v>
      </c>
      <c r="E13" s="7">
        <f t="shared" ref="E13" si="24">SUM(B13:D13)</f>
        <v>92073.5</v>
      </c>
      <c r="F13" s="16"/>
      <c r="G13" s="7">
        <v>1810255.8</v>
      </c>
      <c r="H13" s="7">
        <v>-1050</v>
      </c>
      <c r="I13" s="7">
        <v>-1521176.63</v>
      </c>
      <c r="J13" s="7">
        <f t="shared" ref="J13" si="25">SUM(G13:I13)</f>
        <v>288029.17000000016</v>
      </c>
      <c r="K13" s="16"/>
      <c r="L13" s="7">
        <f t="shared" ref="L13" si="26">B13+G13</f>
        <v>1945834.3</v>
      </c>
      <c r="M13" s="7">
        <f t="shared" ref="M13" si="27">C13+H13</f>
        <v>-1050</v>
      </c>
      <c r="N13" s="7">
        <f t="shared" ref="N13" si="28">D13+I13</f>
        <v>-1564681.63</v>
      </c>
      <c r="O13" s="7">
        <f t="shared" ref="O13" si="29">E13+J13</f>
        <v>380102.67000000016</v>
      </c>
      <c r="P13" s="7"/>
      <c r="Q13" s="7">
        <f>ROUND(O13*0.1,2)</f>
        <v>38010.269999999997</v>
      </c>
      <c r="R13" s="7">
        <f t="shared" ref="R13" si="30">ROUND(Q13*0.15,2)</f>
        <v>5701.54</v>
      </c>
      <c r="S13" s="7">
        <f t="shared" ref="S13" si="31">ROUND(Q13*0.85,2)</f>
        <v>32308.73</v>
      </c>
    </row>
    <row r="14" spans="1:19" ht="15" customHeight="1" x14ac:dyDescent="0.25">
      <c r="A14" s="23">
        <f t="shared" si="15"/>
        <v>44408</v>
      </c>
      <c r="B14" s="7">
        <v>62887.5</v>
      </c>
      <c r="C14" s="7">
        <v>0</v>
      </c>
      <c r="D14" s="7">
        <v>-76075</v>
      </c>
      <c r="E14" s="7">
        <f t="shared" ref="E14" si="32">SUM(B14:D14)</f>
        <v>-13187.5</v>
      </c>
      <c r="F14" s="16"/>
      <c r="G14" s="7">
        <v>1975398.39</v>
      </c>
      <c r="H14" s="7">
        <v>-19.190000000000001</v>
      </c>
      <c r="I14" s="7">
        <v>-1850483.34</v>
      </c>
      <c r="J14" s="7">
        <f t="shared" ref="J14" si="33">SUM(G14:I14)</f>
        <v>124895.85999999987</v>
      </c>
      <c r="K14" s="16"/>
      <c r="L14" s="7">
        <f t="shared" ref="L14" si="34">B14+G14</f>
        <v>2038285.89</v>
      </c>
      <c r="M14" s="7">
        <f t="shared" ref="M14" si="35">C14+H14</f>
        <v>-19.190000000000001</v>
      </c>
      <c r="N14" s="7">
        <f t="shared" ref="N14" si="36">D14+I14</f>
        <v>-1926558.34</v>
      </c>
      <c r="O14" s="7">
        <f t="shared" ref="O14" si="37">E14+J14</f>
        <v>111708.35999999987</v>
      </c>
      <c r="P14" s="7"/>
      <c r="Q14" s="7">
        <f>ROUND(O14*0.1,2)-0.01</f>
        <v>11170.83</v>
      </c>
      <c r="R14" s="7">
        <f t="shared" ref="R14" si="38">ROUND(Q14*0.15,2)</f>
        <v>1675.62</v>
      </c>
      <c r="S14" s="7">
        <f t="shared" ref="S14" si="39">ROUND(Q14*0.85,2)</f>
        <v>9495.2099999999991</v>
      </c>
    </row>
    <row r="15" spans="1:19" ht="15" customHeight="1" x14ac:dyDescent="0.25">
      <c r="A15" s="23">
        <f t="shared" si="15"/>
        <v>44415</v>
      </c>
      <c r="B15" s="7">
        <v>41643.25</v>
      </c>
      <c r="C15" s="7">
        <v>-50</v>
      </c>
      <c r="D15" s="7">
        <v>-69705.75</v>
      </c>
      <c r="E15" s="7">
        <f t="shared" ref="E15" si="40">SUM(B15:D15)</f>
        <v>-28112.5</v>
      </c>
      <c r="F15" s="16"/>
      <c r="G15" s="7">
        <v>2059251.88</v>
      </c>
      <c r="H15" s="7">
        <v>-66</v>
      </c>
      <c r="I15" s="7">
        <v>-1940768.76</v>
      </c>
      <c r="J15" s="7">
        <f t="shared" ref="J15" si="41">SUM(G15:I15)</f>
        <v>118417.11999999988</v>
      </c>
      <c r="K15" s="16"/>
      <c r="L15" s="7">
        <f t="shared" ref="L15" si="42">B15+G15</f>
        <v>2100895.13</v>
      </c>
      <c r="M15" s="7">
        <f t="shared" ref="M15" si="43">C15+H15</f>
        <v>-116</v>
      </c>
      <c r="N15" s="7">
        <f t="shared" ref="N15" si="44">D15+I15</f>
        <v>-2010474.51</v>
      </c>
      <c r="O15" s="7">
        <f t="shared" ref="O15" si="45">E15+J15</f>
        <v>90304.619999999879</v>
      </c>
      <c r="P15" s="7"/>
      <c r="Q15" s="7">
        <f>ROUND(O15*0.1,2)</f>
        <v>9030.4599999999991</v>
      </c>
      <c r="R15" s="7">
        <f t="shared" ref="R15" si="46">ROUND(Q15*0.15,2)</f>
        <v>1354.57</v>
      </c>
      <c r="S15" s="7">
        <f t="shared" ref="S15" si="47">ROUND(Q15*0.85,2)</f>
        <v>7675.89</v>
      </c>
    </row>
    <row r="16" spans="1:19" ht="15" customHeight="1" x14ac:dyDescent="0.25">
      <c r="A16" s="23">
        <f t="shared" si="15"/>
        <v>44422</v>
      </c>
      <c r="B16" s="7">
        <v>72828.75</v>
      </c>
      <c r="C16" s="7">
        <v>0</v>
      </c>
      <c r="D16" s="7">
        <v>-104714</v>
      </c>
      <c r="E16" s="7">
        <f t="shared" ref="E16" si="48">SUM(B16:D16)</f>
        <v>-31885.25</v>
      </c>
      <c r="F16" s="16"/>
      <c r="G16" s="7">
        <v>2267269.91</v>
      </c>
      <c r="H16" s="7">
        <v>-200</v>
      </c>
      <c r="I16" s="7">
        <v>-2138992.91</v>
      </c>
      <c r="J16" s="7">
        <f t="shared" ref="J16" si="49">SUM(G16:I16)</f>
        <v>128077</v>
      </c>
      <c r="K16" s="16"/>
      <c r="L16" s="7">
        <f t="shared" ref="L16" si="50">B16+G16</f>
        <v>2340098.66</v>
      </c>
      <c r="M16" s="7">
        <f t="shared" ref="M16" si="51">C16+H16</f>
        <v>-200</v>
      </c>
      <c r="N16" s="7">
        <f t="shared" ref="N16" si="52">D16+I16</f>
        <v>-2243706.91</v>
      </c>
      <c r="O16" s="7">
        <f t="shared" ref="O16" si="53">E16+J16</f>
        <v>96191.75</v>
      </c>
      <c r="P16" s="7"/>
      <c r="Q16" s="7">
        <f>ROUND(O16*0.1,2)-0.01</f>
        <v>9619.17</v>
      </c>
      <c r="R16" s="7">
        <f t="shared" ref="R16" si="54">ROUND(Q16*0.15,2)</f>
        <v>1442.88</v>
      </c>
      <c r="S16" s="7">
        <f t="shared" ref="S16" si="55">ROUND(Q16*0.85,2)</f>
        <v>8176.29</v>
      </c>
    </row>
    <row r="17" spans="1:19" ht="15" customHeight="1" x14ac:dyDescent="0.25">
      <c r="A17" s="23">
        <f t="shared" si="15"/>
        <v>44429</v>
      </c>
      <c r="B17" s="7">
        <v>12023</v>
      </c>
      <c r="C17" s="7">
        <v>-45</v>
      </c>
      <c r="D17" s="7">
        <v>-8137.5</v>
      </c>
      <c r="E17" s="7">
        <f t="shared" ref="E17" si="56">SUM(B17:D17)</f>
        <v>3840.5</v>
      </c>
      <c r="F17" s="16"/>
      <c r="G17" s="7">
        <v>2513068.89</v>
      </c>
      <c r="H17" s="7">
        <v>0</v>
      </c>
      <c r="I17" s="7">
        <v>-2174067.9</v>
      </c>
      <c r="J17" s="7">
        <f t="shared" ref="J17" si="57">SUM(G17:I17)</f>
        <v>339000.99000000022</v>
      </c>
      <c r="K17" s="16"/>
      <c r="L17" s="7">
        <f t="shared" ref="L17" si="58">B17+G17</f>
        <v>2525091.89</v>
      </c>
      <c r="M17" s="7">
        <f t="shared" ref="M17" si="59">C17+H17</f>
        <v>-45</v>
      </c>
      <c r="N17" s="7">
        <f t="shared" ref="N17" si="60">D17+I17</f>
        <v>-2182205.4</v>
      </c>
      <c r="O17" s="7">
        <f t="shared" ref="O17" si="61">E17+J17</f>
        <v>342841.49000000022</v>
      </c>
      <c r="P17" s="7"/>
      <c r="Q17" s="7">
        <f>ROUND(O17*0.1,2)</f>
        <v>34284.15</v>
      </c>
      <c r="R17" s="7">
        <f t="shared" ref="R17" si="62">ROUND(Q17*0.15,2)</f>
        <v>5142.62</v>
      </c>
      <c r="S17" s="7">
        <f t="shared" ref="S17" si="63">ROUND(Q17*0.85,2)</f>
        <v>29141.53</v>
      </c>
    </row>
    <row r="18" spans="1:19" ht="15" customHeight="1" x14ac:dyDescent="0.25">
      <c r="A18" s="23">
        <f t="shared" ref="A18:A61" si="64">A17+7</f>
        <v>44436</v>
      </c>
      <c r="B18" s="7">
        <v>120480</v>
      </c>
      <c r="C18" s="7">
        <v>-20</v>
      </c>
      <c r="D18" s="7">
        <v>-42670.75</v>
      </c>
      <c r="E18" s="7">
        <f t="shared" ref="E18" si="65">SUM(B18:D18)</f>
        <v>77789.25</v>
      </c>
      <c r="F18" s="16"/>
      <c r="G18" s="7">
        <v>2112121.7200000002</v>
      </c>
      <c r="H18" s="7">
        <v>-560</v>
      </c>
      <c r="I18" s="7">
        <v>-2009216.25</v>
      </c>
      <c r="J18" s="7">
        <f t="shared" ref="J18" si="66">SUM(G18:I18)</f>
        <v>102345.4700000002</v>
      </c>
      <c r="K18" s="16"/>
      <c r="L18" s="7">
        <f t="shared" ref="L18" si="67">B18+G18</f>
        <v>2232601.7200000002</v>
      </c>
      <c r="M18" s="7">
        <f t="shared" ref="M18" si="68">C18+H18</f>
        <v>-580</v>
      </c>
      <c r="N18" s="7">
        <f t="shared" ref="N18" si="69">D18+I18</f>
        <v>-2051887</v>
      </c>
      <c r="O18" s="7">
        <f t="shared" ref="O18" si="70">E18+J18</f>
        <v>180134.7200000002</v>
      </c>
      <c r="P18" s="7"/>
      <c r="Q18" s="7">
        <f>ROUND(O18*0.1,2)+0.01</f>
        <v>18013.48</v>
      </c>
      <c r="R18" s="7">
        <f t="shared" ref="R18" si="71">ROUND(Q18*0.15,2)</f>
        <v>2702.02</v>
      </c>
      <c r="S18" s="7">
        <f t="shared" ref="S18" si="72">ROUND(Q18*0.85,2)</f>
        <v>15311.46</v>
      </c>
    </row>
    <row r="19" spans="1:19" ht="15" customHeight="1" x14ac:dyDescent="0.25">
      <c r="A19" s="23">
        <f t="shared" si="64"/>
        <v>44443</v>
      </c>
      <c r="B19" s="7">
        <v>135627.25</v>
      </c>
      <c r="C19" s="7">
        <v>0</v>
      </c>
      <c r="D19" s="7">
        <v>-71805</v>
      </c>
      <c r="E19" s="7">
        <f t="shared" ref="E19" si="73">SUM(B19:D19)</f>
        <v>63822.25</v>
      </c>
      <c r="F19" s="16"/>
      <c r="G19" s="7">
        <v>3466421.38</v>
      </c>
      <c r="H19" s="7">
        <v>-127.29</v>
      </c>
      <c r="I19" s="7">
        <v>-3182689.26</v>
      </c>
      <c r="J19" s="7">
        <f t="shared" ref="J19" si="74">SUM(G19:I19)</f>
        <v>283604.83000000007</v>
      </c>
      <c r="K19" s="16"/>
      <c r="L19" s="7">
        <f t="shared" ref="L19" si="75">B19+G19</f>
        <v>3602048.63</v>
      </c>
      <c r="M19" s="7">
        <f t="shared" ref="M19" si="76">C19+H19</f>
        <v>-127.29</v>
      </c>
      <c r="N19" s="7">
        <f t="shared" ref="N19" si="77">D19+I19</f>
        <v>-3254494.26</v>
      </c>
      <c r="O19" s="7">
        <f t="shared" ref="O19" si="78">E19+J19</f>
        <v>347427.08000000007</v>
      </c>
      <c r="P19" s="7"/>
      <c r="Q19" s="7">
        <f>ROUND(O19*0.1,2)</f>
        <v>34742.71</v>
      </c>
      <c r="R19" s="7">
        <f t="shared" ref="R19" si="79">ROUND(Q19*0.15,2)</f>
        <v>5211.41</v>
      </c>
      <c r="S19" s="7">
        <f t="shared" ref="S19" si="80">ROUND(Q19*0.85,2)</f>
        <v>29531.3</v>
      </c>
    </row>
    <row r="20" spans="1:19" ht="15" customHeight="1" x14ac:dyDescent="0.25">
      <c r="A20" s="23">
        <f t="shared" si="64"/>
        <v>44450</v>
      </c>
      <c r="B20" s="7">
        <v>43613.5</v>
      </c>
      <c r="C20" s="7">
        <v>-25</v>
      </c>
      <c r="D20" s="7">
        <v>-32096.25</v>
      </c>
      <c r="E20" s="7">
        <f t="shared" ref="E20" si="81">SUM(B20:D20)</f>
        <v>11492.25</v>
      </c>
      <c r="F20" s="16"/>
      <c r="G20" s="7">
        <v>4033138.23</v>
      </c>
      <c r="H20" s="7">
        <v>0</v>
      </c>
      <c r="I20" s="7">
        <v>-3426771.19</v>
      </c>
      <c r="J20" s="7">
        <f t="shared" ref="J20" si="82">SUM(G20:I20)</f>
        <v>606367.04</v>
      </c>
      <c r="K20" s="16"/>
      <c r="L20" s="7">
        <f t="shared" ref="L20" si="83">B20+G20</f>
        <v>4076751.73</v>
      </c>
      <c r="M20" s="7">
        <f t="shared" ref="M20" si="84">C20+H20</f>
        <v>-25</v>
      </c>
      <c r="N20" s="7">
        <f t="shared" ref="N20" si="85">D20+I20</f>
        <v>-3458867.44</v>
      </c>
      <c r="O20" s="7">
        <f t="shared" ref="O20" si="86">E20+J20</f>
        <v>617859.29</v>
      </c>
      <c r="P20" s="7"/>
      <c r="Q20" s="7">
        <f>ROUND(O20*0.1,2)</f>
        <v>61785.93</v>
      </c>
      <c r="R20" s="7">
        <f t="shared" ref="R20" si="87">ROUND(Q20*0.15,2)</f>
        <v>9267.89</v>
      </c>
      <c r="S20" s="7">
        <f t="shared" ref="S20" si="88">ROUND(Q20*0.85,2)</f>
        <v>52518.04</v>
      </c>
    </row>
    <row r="21" spans="1:19" ht="15" customHeight="1" x14ac:dyDescent="0.25">
      <c r="A21" s="23">
        <f t="shared" si="64"/>
        <v>44457</v>
      </c>
      <c r="B21" s="7">
        <v>72727.5</v>
      </c>
      <c r="C21" s="7">
        <v>0</v>
      </c>
      <c r="D21" s="7">
        <v>-64515.5</v>
      </c>
      <c r="E21" s="7">
        <f t="shared" ref="E21" si="89">SUM(B21:D21)</f>
        <v>8212</v>
      </c>
      <c r="F21" s="16"/>
      <c r="G21" s="7">
        <v>4601318.43</v>
      </c>
      <c r="H21" s="7">
        <v>-1113</v>
      </c>
      <c r="I21" s="7">
        <v>-4038349.13</v>
      </c>
      <c r="J21" s="7">
        <f t="shared" ref="J21" si="90">SUM(G21:I21)</f>
        <v>561856.29999999981</v>
      </c>
      <c r="K21" s="16"/>
      <c r="L21" s="7">
        <f t="shared" ref="L21" si="91">B21+G21</f>
        <v>4674045.93</v>
      </c>
      <c r="M21" s="7">
        <f t="shared" ref="M21" si="92">C21+H21</f>
        <v>-1113</v>
      </c>
      <c r="N21" s="7">
        <f t="shared" ref="N21" si="93">D21+I21</f>
        <v>-4102864.63</v>
      </c>
      <c r="O21" s="7">
        <f t="shared" ref="O21" si="94">E21+J21</f>
        <v>570068.29999999981</v>
      </c>
      <c r="P21" s="7"/>
      <c r="Q21" s="7">
        <f>ROUND(O21*0.1,2)</f>
        <v>57006.83</v>
      </c>
      <c r="R21" s="7">
        <f t="shared" ref="R21" si="95">ROUND(Q21*0.15,2)</f>
        <v>8551.02</v>
      </c>
      <c r="S21" s="7">
        <f t="shared" ref="S21" si="96">ROUND(Q21*0.85,2)</f>
        <v>48455.81</v>
      </c>
    </row>
    <row r="22" spans="1:19" ht="15" customHeight="1" x14ac:dyDescent="0.25">
      <c r="A22" s="23">
        <f t="shared" si="64"/>
        <v>44464</v>
      </c>
      <c r="B22" s="7">
        <v>80028.5</v>
      </c>
      <c r="C22" s="7">
        <v>-110</v>
      </c>
      <c r="D22" s="7">
        <v>-58811.5</v>
      </c>
      <c r="E22" s="7">
        <f t="shared" ref="E22" si="97">SUM(B22:D22)</f>
        <v>21107</v>
      </c>
      <c r="F22" s="16"/>
      <c r="G22" s="7">
        <v>5006911.88</v>
      </c>
      <c r="H22" s="7">
        <v>-120</v>
      </c>
      <c r="I22" s="7">
        <v>-4604137.47</v>
      </c>
      <c r="J22" s="7">
        <f t="shared" ref="J22" si="98">SUM(G22:I22)</f>
        <v>402654.41000000015</v>
      </c>
      <c r="K22" s="16"/>
      <c r="L22" s="7">
        <f t="shared" ref="L22" si="99">B22+G22</f>
        <v>5086940.38</v>
      </c>
      <c r="M22" s="7">
        <f t="shared" ref="M22" si="100">C22+H22</f>
        <v>-230</v>
      </c>
      <c r="N22" s="7">
        <f t="shared" ref="N22" si="101">D22+I22</f>
        <v>-4662948.97</v>
      </c>
      <c r="O22" s="7">
        <f t="shared" ref="O22" si="102">E22+J22</f>
        <v>423761.41000000015</v>
      </c>
      <c r="P22" s="7"/>
      <c r="Q22" s="7">
        <f>ROUND(O22*0.1,2)</f>
        <v>42376.14</v>
      </c>
      <c r="R22" s="7">
        <f t="shared" ref="R22" si="103">ROUND(Q22*0.15,2)</f>
        <v>6356.42</v>
      </c>
      <c r="S22" s="7">
        <f t="shared" ref="S22" si="104">ROUND(Q22*0.85,2)</f>
        <v>36019.72</v>
      </c>
    </row>
    <row r="23" spans="1:19" ht="15" customHeight="1" x14ac:dyDescent="0.25">
      <c r="A23" s="23">
        <f t="shared" si="64"/>
        <v>44471</v>
      </c>
      <c r="B23" s="7">
        <v>143675.5</v>
      </c>
      <c r="C23" s="7">
        <v>0</v>
      </c>
      <c r="D23" s="7">
        <v>-156180</v>
      </c>
      <c r="E23" s="7">
        <f t="shared" ref="E23" si="105">SUM(B23:D23)</f>
        <v>-12504.5</v>
      </c>
      <c r="F23" s="16"/>
      <c r="G23" s="7">
        <v>5874422.0499999998</v>
      </c>
      <c r="H23" s="7">
        <v>-242.6</v>
      </c>
      <c r="I23" s="7">
        <v>-5593418.1200000001</v>
      </c>
      <c r="J23" s="7">
        <f t="shared" ref="J23" si="106">SUM(G23:I23)</f>
        <v>280761.33000000007</v>
      </c>
      <c r="K23" s="16"/>
      <c r="L23" s="7">
        <f t="shared" ref="L23" si="107">B23+G23</f>
        <v>6018097.5499999998</v>
      </c>
      <c r="M23" s="7">
        <f t="shared" ref="M23" si="108">C23+H23</f>
        <v>-242.6</v>
      </c>
      <c r="N23" s="7">
        <f t="shared" ref="N23" si="109">D23+I23</f>
        <v>-5749598.1200000001</v>
      </c>
      <c r="O23" s="7">
        <f t="shared" ref="O23" si="110">E23+J23</f>
        <v>268256.83000000007</v>
      </c>
      <c r="P23" s="7"/>
      <c r="Q23" s="7">
        <f>ROUND(O23*0.1,2)</f>
        <v>26825.68</v>
      </c>
      <c r="R23" s="7">
        <f t="shared" ref="R23" si="111">ROUND(Q23*0.15,2)</f>
        <v>4023.85</v>
      </c>
      <c r="S23" s="7">
        <f t="shared" ref="S23" si="112">ROUND(Q23*0.85,2)</f>
        <v>22801.83</v>
      </c>
    </row>
    <row r="24" spans="1:19" ht="15" customHeight="1" x14ac:dyDescent="0.25">
      <c r="A24" s="23">
        <f t="shared" si="64"/>
        <v>44478</v>
      </c>
      <c r="B24" s="7">
        <v>70743.75</v>
      </c>
      <c r="C24" s="7">
        <v>-60</v>
      </c>
      <c r="D24" s="7">
        <v>-32715</v>
      </c>
      <c r="E24" s="7">
        <f t="shared" ref="E24" si="113">SUM(B24:D24)</f>
        <v>37968.75</v>
      </c>
      <c r="F24" s="16"/>
      <c r="G24" s="7">
        <v>6271984.4299999997</v>
      </c>
      <c r="H24" s="7">
        <v>-57.32</v>
      </c>
      <c r="I24" s="7">
        <v>-5937072.9800000004</v>
      </c>
      <c r="J24" s="7">
        <f t="shared" ref="J24" si="114">SUM(G24:I24)</f>
        <v>334854.12999999896</v>
      </c>
      <c r="K24" s="16"/>
      <c r="L24" s="7">
        <f t="shared" ref="L24" si="115">B24+G24</f>
        <v>6342728.1799999997</v>
      </c>
      <c r="M24" s="7">
        <f t="shared" ref="M24" si="116">C24+H24</f>
        <v>-117.32</v>
      </c>
      <c r="N24" s="7">
        <f t="shared" ref="N24" si="117">D24+I24</f>
        <v>-5969787.9800000004</v>
      </c>
      <c r="O24" s="7">
        <f t="shared" ref="O24" si="118">E24+J24</f>
        <v>372822.87999999896</v>
      </c>
      <c r="P24" s="7"/>
      <c r="Q24" s="7">
        <f>ROUND(O24*0.1,2)-0.01</f>
        <v>37282.28</v>
      </c>
      <c r="R24" s="7">
        <f t="shared" ref="R24" si="119">ROUND(Q24*0.15,2)</f>
        <v>5592.34</v>
      </c>
      <c r="S24" s="7">
        <f t="shared" ref="S24" si="120">ROUND(Q24*0.85,2)</f>
        <v>31689.94</v>
      </c>
    </row>
    <row r="25" spans="1:19" ht="15" customHeight="1" x14ac:dyDescent="0.25">
      <c r="A25" s="23">
        <f t="shared" si="64"/>
        <v>44485</v>
      </c>
      <c r="B25" s="7">
        <v>293125.45</v>
      </c>
      <c r="C25" s="7">
        <v>-1125</v>
      </c>
      <c r="D25" s="7">
        <v>-195547.25</v>
      </c>
      <c r="E25" s="7">
        <f t="shared" ref="E25" si="121">SUM(B25:D25)</f>
        <v>96453.200000000012</v>
      </c>
      <c r="F25" s="16"/>
      <c r="G25" s="7">
        <v>5804660.0199999996</v>
      </c>
      <c r="H25" s="7">
        <v>-137</v>
      </c>
      <c r="I25" s="7">
        <v>-5786205.46</v>
      </c>
      <c r="J25" s="7">
        <f t="shared" ref="J25" si="122">SUM(G25:I25)</f>
        <v>18317.55999999959</v>
      </c>
      <c r="K25" s="16"/>
      <c r="L25" s="7">
        <f t="shared" ref="L25" si="123">B25+G25</f>
        <v>6097785.4699999997</v>
      </c>
      <c r="M25" s="7">
        <f t="shared" ref="M25" si="124">C25+H25</f>
        <v>-1262</v>
      </c>
      <c r="N25" s="7">
        <f t="shared" ref="N25" si="125">D25+I25</f>
        <v>-5981752.71</v>
      </c>
      <c r="O25" s="7">
        <f t="shared" ref="O25" si="126">E25+J25</f>
        <v>114770.7599999996</v>
      </c>
      <c r="P25" s="7"/>
      <c r="Q25" s="7">
        <f>ROUND(O25*0.1,2)-0.01</f>
        <v>11477.07</v>
      </c>
      <c r="R25" s="7">
        <f t="shared" ref="R25" si="127">ROUND(Q25*0.15,2)</f>
        <v>1721.56</v>
      </c>
      <c r="S25" s="7">
        <f t="shared" ref="S25" si="128">ROUND(Q25*0.85,2)</f>
        <v>9755.51</v>
      </c>
    </row>
    <row r="26" spans="1:19" ht="15" customHeight="1" x14ac:dyDescent="0.25">
      <c r="A26" s="23">
        <f t="shared" si="64"/>
        <v>44492</v>
      </c>
      <c r="B26" s="7">
        <v>105334.5</v>
      </c>
      <c r="C26" s="7">
        <v>-10</v>
      </c>
      <c r="D26" s="7">
        <v>-101631</v>
      </c>
      <c r="E26" s="7">
        <f t="shared" ref="E26" si="129">SUM(B26:D26)</f>
        <v>3693.5</v>
      </c>
      <c r="F26" s="16"/>
      <c r="G26" s="7">
        <v>8181832.3300000001</v>
      </c>
      <c r="H26" s="7">
        <v>-1116.3399999999999</v>
      </c>
      <c r="I26" s="7">
        <v>-8098193.7199999997</v>
      </c>
      <c r="J26" s="7">
        <f t="shared" ref="J26" si="130">SUM(G26:I26)</f>
        <v>82522.270000000484</v>
      </c>
      <c r="K26" s="16"/>
      <c r="L26" s="7">
        <f t="shared" ref="L26" si="131">B26+G26</f>
        <v>8287166.8300000001</v>
      </c>
      <c r="M26" s="7">
        <f t="shared" ref="M26" si="132">C26+H26</f>
        <v>-1126.3399999999999</v>
      </c>
      <c r="N26" s="7">
        <f t="shared" ref="N26" si="133">D26+I26</f>
        <v>-8199824.7199999997</v>
      </c>
      <c r="O26" s="7">
        <f t="shared" ref="O26" si="134">E26+J26</f>
        <v>86215.770000000484</v>
      </c>
      <c r="P26" s="7"/>
      <c r="Q26" s="7">
        <f t="shared" ref="Q26:Q31" si="135">ROUND(O26*0.1,2)</f>
        <v>8621.58</v>
      </c>
      <c r="R26" s="7">
        <f t="shared" ref="R26" si="136">ROUND(Q26*0.15,2)</f>
        <v>1293.24</v>
      </c>
      <c r="S26" s="7">
        <f t="shared" ref="S26" si="137">ROUND(Q26*0.85,2)</f>
        <v>7328.34</v>
      </c>
    </row>
    <row r="27" spans="1:19" ht="15" customHeight="1" x14ac:dyDescent="0.25">
      <c r="A27" s="23">
        <f t="shared" si="64"/>
        <v>44499</v>
      </c>
      <c r="B27" s="7">
        <v>504131.65</v>
      </c>
      <c r="C27" s="7">
        <v>-100</v>
      </c>
      <c r="D27" s="7">
        <v>-500166</v>
      </c>
      <c r="E27" s="7">
        <f t="shared" ref="E27" si="138">SUM(B27:D27)</f>
        <v>3865.6500000000233</v>
      </c>
      <c r="F27" s="16"/>
      <c r="G27" s="7">
        <v>7540243.6799999997</v>
      </c>
      <c r="H27" s="7">
        <v>-270</v>
      </c>
      <c r="I27" s="7">
        <v>-7299734.6399999997</v>
      </c>
      <c r="J27" s="7">
        <f t="shared" ref="J27" si="139">SUM(G27:I27)</f>
        <v>240239.04000000004</v>
      </c>
      <c r="K27" s="16"/>
      <c r="L27" s="7">
        <f t="shared" ref="L27" si="140">B27+G27</f>
        <v>8044375.3300000001</v>
      </c>
      <c r="M27" s="7">
        <f t="shared" ref="M27" si="141">C27+H27</f>
        <v>-370</v>
      </c>
      <c r="N27" s="7">
        <f t="shared" ref="N27" si="142">D27+I27</f>
        <v>-7799900.6399999997</v>
      </c>
      <c r="O27" s="7">
        <f t="shared" ref="O27" si="143">E27+J27</f>
        <v>244104.69000000006</v>
      </c>
      <c r="P27" s="7"/>
      <c r="Q27" s="7">
        <f t="shared" si="135"/>
        <v>24410.47</v>
      </c>
      <c r="R27" s="7">
        <f t="shared" ref="R27" si="144">ROUND(Q27*0.15,2)</f>
        <v>3661.57</v>
      </c>
      <c r="S27" s="7">
        <f t="shared" ref="S27" si="145">ROUND(Q27*0.85,2)</f>
        <v>20748.900000000001</v>
      </c>
    </row>
    <row r="28" spans="1:19" ht="15" customHeight="1" x14ac:dyDescent="0.25">
      <c r="A28" s="23">
        <f t="shared" si="64"/>
        <v>44506</v>
      </c>
      <c r="B28" s="7">
        <v>703415.5</v>
      </c>
      <c r="C28" s="7">
        <v>-95</v>
      </c>
      <c r="D28" s="7">
        <v>-862868</v>
      </c>
      <c r="E28" s="7">
        <f t="shared" ref="E28" si="146">SUM(B28:D28)</f>
        <v>-159547.5</v>
      </c>
      <c r="F28" s="16"/>
      <c r="G28" s="7">
        <v>7748500.4299999997</v>
      </c>
      <c r="H28" s="7">
        <v>-100</v>
      </c>
      <c r="I28" s="7">
        <v>-7325377.4500000002</v>
      </c>
      <c r="J28" s="7">
        <f t="shared" ref="J28" si="147">SUM(G28:I28)</f>
        <v>423022.97999999952</v>
      </c>
      <c r="K28" s="16"/>
      <c r="L28" s="7">
        <f t="shared" ref="L28" si="148">B28+G28</f>
        <v>8451915.9299999997</v>
      </c>
      <c r="M28" s="7">
        <f t="shared" ref="M28" si="149">C28+H28</f>
        <v>-195</v>
      </c>
      <c r="N28" s="7">
        <f t="shared" ref="N28" si="150">D28+I28</f>
        <v>-8188245.4500000002</v>
      </c>
      <c r="O28" s="7">
        <f t="shared" ref="O28" si="151">E28+J28</f>
        <v>263475.47999999952</v>
      </c>
      <c r="P28" s="7"/>
      <c r="Q28" s="7">
        <f t="shared" si="135"/>
        <v>26347.55</v>
      </c>
      <c r="R28" s="7">
        <f t="shared" ref="R28" si="152">ROUND(Q28*0.15,2)</f>
        <v>3952.13</v>
      </c>
      <c r="S28" s="7">
        <f t="shared" ref="S28" si="153">ROUND(Q28*0.85,2)</f>
        <v>22395.42</v>
      </c>
    </row>
    <row r="29" spans="1:19" ht="15" customHeight="1" x14ac:dyDescent="0.25">
      <c r="A29" s="23">
        <f t="shared" si="64"/>
        <v>44513</v>
      </c>
      <c r="B29" s="7">
        <v>405268.5</v>
      </c>
      <c r="C29" s="7">
        <v>-34</v>
      </c>
      <c r="D29" s="7">
        <v>-334386.75</v>
      </c>
      <c r="E29" s="7">
        <f t="shared" ref="E29" si="154">SUM(B29:D29)</f>
        <v>70847.75</v>
      </c>
      <c r="F29" s="16"/>
      <c r="G29" s="7">
        <v>9271476.2300000004</v>
      </c>
      <c r="H29" s="7">
        <v>-55</v>
      </c>
      <c r="I29" s="7">
        <v>-8772149.7400000002</v>
      </c>
      <c r="J29" s="7">
        <f t="shared" ref="J29" si="155">SUM(G29:I29)</f>
        <v>499271.49000000022</v>
      </c>
      <c r="K29" s="16"/>
      <c r="L29" s="7">
        <f t="shared" ref="L29" si="156">B29+G29</f>
        <v>9676744.7300000004</v>
      </c>
      <c r="M29" s="7">
        <f t="shared" ref="M29" si="157">C29+H29</f>
        <v>-89</v>
      </c>
      <c r="N29" s="7">
        <f t="shared" ref="N29" si="158">D29+I29</f>
        <v>-9106536.4900000002</v>
      </c>
      <c r="O29" s="7">
        <f t="shared" ref="O29" si="159">E29+J29</f>
        <v>570119.24000000022</v>
      </c>
      <c r="P29" s="7"/>
      <c r="Q29" s="7">
        <f t="shared" si="135"/>
        <v>57011.92</v>
      </c>
      <c r="R29" s="7">
        <f t="shared" ref="R29" si="160">ROUND(Q29*0.15,2)</f>
        <v>8551.7900000000009</v>
      </c>
      <c r="S29" s="7">
        <f t="shared" ref="S29" si="161">ROUND(Q29*0.85,2)</f>
        <v>48460.13</v>
      </c>
    </row>
    <row r="30" spans="1:19" ht="15" customHeight="1" x14ac:dyDescent="0.25">
      <c r="A30" s="23">
        <f t="shared" si="64"/>
        <v>44520</v>
      </c>
      <c r="B30" s="7">
        <v>409960</v>
      </c>
      <c r="C30" s="7">
        <v>-10</v>
      </c>
      <c r="D30" s="7">
        <v>-290679.75</v>
      </c>
      <c r="E30" s="7">
        <f t="shared" ref="E30" si="162">SUM(B30:D30)</f>
        <v>119270.25</v>
      </c>
      <c r="F30" s="16"/>
      <c r="G30" s="7">
        <v>10762604.24</v>
      </c>
      <c r="H30" s="7">
        <v>-254.64</v>
      </c>
      <c r="I30" s="7">
        <v>-10325309.82</v>
      </c>
      <c r="J30" s="7">
        <f t="shared" ref="J30" si="163">SUM(G30:I30)</f>
        <v>437039.77999999933</v>
      </c>
      <c r="K30" s="16"/>
      <c r="L30" s="7">
        <f t="shared" ref="L30" si="164">B30+G30</f>
        <v>11172564.24</v>
      </c>
      <c r="M30" s="7">
        <f t="shared" ref="M30" si="165">C30+H30</f>
        <v>-264.64</v>
      </c>
      <c r="N30" s="7">
        <f t="shared" ref="N30" si="166">D30+I30</f>
        <v>-10615989.57</v>
      </c>
      <c r="O30" s="7">
        <f t="shared" ref="O30" si="167">E30+J30</f>
        <v>556310.02999999933</v>
      </c>
      <c r="P30" s="7"/>
      <c r="Q30" s="7">
        <f t="shared" si="135"/>
        <v>55631</v>
      </c>
      <c r="R30" s="7">
        <f t="shared" ref="R30" si="168">ROUND(Q30*0.15,2)</f>
        <v>8344.65</v>
      </c>
      <c r="S30" s="7">
        <f t="shared" ref="S30" si="169">ROUND(Q30*0.85,2)</f>
        <v>47286.35</v>
      </c>
    </row>
    <row r="31" spans="1:19" ht="15" customHeight="1" x14ac:dyDescent="0.25">
      <c r="A31" s="23">
        <f t="shared" si="64"/>
        <v>44527</v>
      </c>
      <c r="B31" s="7">
        <v>550189.5</v>
      </c>
      <c r="C31" s="7">
        <v>-710</v>
      </c>
      <c r="D31" s="7">
        <v>-666060.25</v>
      </c>
      <c r="E31" s="7">
        <f t="shared" ref="E31" si="170">SUM(B31:D31)</f>
        <v>-116580.75</v>
      </c>
      <c r="F31" s="16"/>
      <c r="G31" s="7">
        <v>20379393.239999998</v>
      </c>
      <c r="H31" s="7">
        <v>-363.49</v>
      </c>
      <c r="I31" s="7">
        <v>-19237335.559999999</v>
      </c>
      <c r="J31" s="7">
        <f t="shared" ref="J31" si="171">SUM(G31:I31)</f>
        <v>1141694.1900000013</v>
      </c>
      <c r="K31" s="16"/>
      <c r="L31" s="7">
        <f t="shared" ref="L31" si="172">B31+G31</f>
        <v>20929582.739999998</v>
      </c>
      <c r="M31" s="7">
        <f t="shared" ref="M31" si="173">C31+H31</f>
        <v>-1073.49</v>
      </c>
      <c r="N31" s="7">
        <f t="shared" ref="N31" si="174">D31+I31</f>
        <v>-19903395.809999999</v>
      </c>
      <c r="O31" s="7">
        <f t="shared" ref="O31" si="175">E31+J31</f>
        <v>1025113.4400000013</v>
      </c>
      <c r="P31" s="7"/>
      <c r="Q31" s="7">
        <f t="shared" si="135"/>
        <v>102511.34</v>
      </c>
      <c r="R31" s="7">
        <f t="shared" ref="R31" si="176">ROUND(Q31*0.15,2)</f>
        <v>15376.7</v>
      </c>
      <c r="S31" s="7">
        <f t="shared" ref="S31" si="177">ROUND(Q31*0.85,2)</f>
        <v>87134.64</v>
      </c>
    </row>
    <row r="32" spans="1:19" ht="15" customHeight="1" x14ac:dyDescent="0.25">
      <c r="A32" s="23">
        <f t="shared" si="64"/>
        <v>44534</v>
      </c>
      <c r="B32" s="7">
        <v>1048568</v>
      </c>
      <c r="C32" s="7">
        <v>-50</v>
      </c>
      <c r="D32" s="7">
        <v>-934737.75</v>
      </c>
      <c r="E32" s="7">
        <f t="shared" ref="E32" si="178">SUM(B32:D32)</f>
        <v>113780.25</v>
      </c>
      <c r="F32" s="16"/>
      <c r="G32" s="7">
        <v>7121342.0199999996</v>
      </c>
      <c r="H32" s="7">
        <v>-80.8</v>
      </c>
      <c r="I32" s="7">
        <v>-6564661.1500000004</v>
      </c>
      <c r="J32" s="7">
        <f t="shared" ref="J32" si="179">SUM(G32:I32)</f>
        <v>556600.06999999937</v>
      </c>
      <c r="K32" s="16"/>
      <c r="L32" s="7">
        <f t="shared" ref="L32" si="180">B32+G32</f>
        <v>8169910.0199999996</v>
      </c>
      <c r="M32" s="7">
        <f t="shared" ref="M32" si="181">C32+H32</f>
        <v>-130.80000000000001</v>
      </c>
      <c r="N32" s="7">
        <f t="shared" ref="N32" si="182">D32+I32</f>
        <v>-7499398.9000000004</v>
      </c>
      <c r="O32" s="7">
        <f t="shared" ref="O32" si="183">E32+J32</f>
        <v>670380.31999999937</v>
      </c>
      <c r="P32" s="7"/>
      <c r="Q32" s="7">
        <f t="shared" ref="Q32" si="184">ROUND(O32*0.1,2)</f>
        <v>67038.03</v>
      </c>
      <c r="R32" s="7">
        <f t="shared" ref="R32" si="185">ROUND(Q32*0.15,2)</f>
        <v>10055.700000000001</v>
      </c>
      <c r="S32" s="7">
        <f t="shared" ref="S32" si="186">ROUND(Q32*0.85,2)</f>
        <v>56982.33</v>
      </c>
    </row>
    <row r="33" spans="1:19" ht="15" customHeight="1" x14ac:dyDescent="0.25">
      <c r="A33" s="23">
        <f t="shared" si="64"/>
        <v>44541</v>
      </c>
      <c r="B33" s="7">
        <v>213207</v>
      </c>
      <c r="C33" s="7">
        <v>-200</v>
      </c>
      <c r="D33" s="7">
        <v>-63911</v>
      </c>
      <c r="E33" s="7">
        <f t="shared" ref="E33" si="187">SUM(B33:D33)</f>
        <v>149096</v>
      </c>
      <c r="F33" s="16"/>
      <c r="G33" s="7">
        <v>6567609.21</v>
      </c>
      <c r="H33" s="7">
        <v>-7396.39</v>
      </c>
      <c r="I33" s="7">
        <v>-5705465.25</v>
      </c>
      <c r="J33" s="7">
        <f t="shared" ref="J33" si="188">SUM(G33:I33)</f>
        <v>854747.5700000003</v>
      </c>
      <c r="K33" s="16"/>
      <c r="L33" s="7">
        <f t="shared" ref="L33" si="189">B33+G33</f>
        <v>6780816.21</v>
      </c>
      <c r="M33" s="7">
        <f t="shared" ref="M33" si="190">C33+H33</f>
        <v>-7596.39</v>
      </c>
      <c r="N33" s="7">
        <f t="shared" ref="N33" si="191">D33+I33</f>
        <v>-5769376.25</v>
      </c>
      <c r="O33" s="7">
        <f t="shared" ref="O33" si="192">E33+J33</f>
        <v>1003843.5700000003</v>
      </c>
      <c r="P33" s="7"/>
      <c r="Q33" s="7">
        <f t="shared" ref="Q33" si="193">ROUND(O33*0.1,2)</f>
        <v>100384.36</v>
      </c>
      <c r="R33" s="7">
        <f t="shared" ref="R33" si="194">ROUND(Q33*0.15,2)</f>
        <v>15057.65</v>
      </c>
      <c r="S33" s="7">
        <f t="shared" ref="S33" si="195">ROUND(Q33*0.85,2)</f>
        <v>85326.71</v>
      </c>
    </row>
    <row r="34" spans="1:19" ht="15" customHeight="1" x14ac:dyDescent="0.25">
      <c r="A34" s="23">
        <f t="shared" si="64"/>
        <v>44548</v>
      </c>
      <c r="B34" s="7">
        <v>116814.75</v>
      </c>
      <c r="C34" s="7">
        <v>-5925</v>
      </c>
      <c r="D34" s="7">
        <v>-76829.75</v>
      </c>
      <c r="E34" s="7">
        <f t="shared" ref="E34" si="196">SUM(B34:D34)</f>
        <v>34060</v>
      </c>
      <c r="F34" s="16"/>
      <c r="G34" s="7">
        <v>6831663.4000000004</v>
      </c>
      <c r="H34" s="7">
        <v>-271</v>
      </c>
      <c r="I34" s="7">
        <v>-6570450.6600000001</v>
      </c>
      <c r="J34" s="7">
        <f t="shared" ref="J34" si="197">SUM(G34:I34)</f>
        <v>260941.74000000022</v>
      </c>
      <c r="K34" s="16"/>
      <c r="L34" s="7">
        <f t="shared" ref="L34" si="198">B34+G34</f>
        <v>6948478.1500000004</v>
      </c>
      <c r="M34" s="7">
        <f t="shared" ref="M34" si="199">C34+H34</f>
        <v>-6196</v>
      </c>
      <c r="N34" s="7">
        <f t="shared" ref="N34" si="200">D34+I34</f>
        <v>-6647280.4100000001</v>
      </c>
      <c r="O34" s="7">
        <f t="shared" ref="O34" si="201">E34+J34</f>
        <v>295001.74000000022</v>
      </c>
      <c r="P34" s="7"/>
      <c r="Q34" s="7">
        <f>ROUND(O34*0.1,2)+0.01</f>
        <v>29500.179999999997</v>
      </c>
      <c r="R34" s="7">
        <f t="shared" ref="R34" si="202">ROUND(Q34*0.15,2)</f>
        <v>4425.03</v>
      </c>
      <c r="S34" s="7">
        <f t="shared" ref="S34" si="203">ROUND(Q34*0.85,2)</f>
        <v>25075.15</v>
      </c>
    </row>
    <row r="35" spans="1:19" ht="15" customHeight="1" x14ac:dyDescent="0.25">
      <c r="A35" s="23">
        <f t="shared" si="64"/>
        <v>44555</v>
      </c>
      <c r="B35" s="7">
        <v>68374.5</v>
      </c>
      <c r="C35" s="7">
        <v>-60</v>
      </c>
      <c r="D35" s="7">
        <v>-70764</v>
      </c>
      <c r="E35" s="7">
        <f t="shared" ref="E35" si="204">SUM(B35:D35)</f>
        <v>-2449.5</v>
      </c>
      <c r="F35" s="16"/>
      <c r="G35" s="7">
        <v>5164927.66</v>
      </c>
      <c r="H35" s="7">
        <v>-134.5</v>
      </c>
      <c r="I35" s="7">
        <v>-4205342.0999999996</v>
      </c>
      <c r="J35" s="7">
        <f t="shared" ref="J35" si="205">SUM(G35:I35)</f>
        <v>959451.06000000052</v>
      </c>
      <c r="K35" s="16"/>
      <c r="L35" s="7">
        <f t="shared" ref="L35" si="206">B35+G35</f>
        <v>5233302.16</v>
      </c>
      <c r="M35" s="7">
        <f t="shared" ref="M35" si="207">C35+H35</f>
        <v>-194.5</v>
      </c>
      <c r="N35" s="7">
        <f t="shared" ref="N35" si="208">D35+I35</f>
        <v>-4276106.0999999996</v>
      </c>
      <c r="O35" s="7">
        <f t="shared" ref="O35" si="209">E35+J35</f>
        <v>957001.56000000052</v>
      </c>
      <c r="P35" s="7"/>
      <c r="Q35" s="7">
        <f>ROUND(O35*0.1,2)</f>
        <v>95700.160000000003</v>
      </c>
      <c r="R35" s="7">
        <f t="shared" ref="R35" si="210">ROUND(Q35*0.15,2)</f>
        <v>14355.02</v>
      </c>
      <c r="S35" s="7">
        <f t="shared" ref="S35" si="211">ROUND(Q35*0.85,2)</f>
        <v>81345.14</v>
      </c>
    </row>
    <row r="36" spans="1:19" ht="15" customHeight="1" x14ac:dyDescent="0.25">
      <c r="A36" s="23">
        <f t="shared" si="64"/>
        <v>44562</v>
      </c>
      <c r="B36" s="7">
        <v>156452.5</v>
      </c>
      <c r="C36" s="7">
        <v>-120</v>
      </c>
      <c r="D36" s="7">
        <v>-86709.25</v>
      </c>
      <c r="E36" s="7">
        <f t="shared" ref="E36" si="212">SUM(B36:D36)</f>
        <v>69623.25</v>
      </c>
      <c r="F36" s="16"/>
      <c r="G36" s="7">
        <v>7217263.6799999997</v>
      </c>
      <c r="H36" s="7">
        <v>-150.16999999999999</v>
      </c>
      <c r="I36" s="7">
        <v>-6767774</v>
      </c>
      <c r="J36" s="7">
        <f t="shared" ref="J36" si="213">SUM(G36:I36)</f>
        <v>449339.50999999978</v>
      </c>
      <c r="K36" s="16"/>
      <c r="L36" s="7">
        <f t="shared" ref="L36" si="214">B36+G36</f>
        <v>7373716.1799999997</v>
      </c>
      <c r="M36" s="7">
        <f t="shared" ref="M36" si="215">C36+H36</f>
        <v>-270.16999999999996</v>
      </c>
      <c r="N36" s="7">
        <f t="shared" ref="N36" si="216">D36+I36</f>
        <v>-6854483.25</v>
      </c>
      <c r="O36" s="7">
        <f t="shared" ref="O36" si="217">E36+J36</f>
        <v>518962.75999999978</v>
      </c>
      <c r="P36" s="7"/>
      <c r="Q36" s="7">
        <f>ROUND(O36*0.1,2)</f>
        <v>51896.28</v>
      </c>
      <c r="R36" s="7">
        <f t="shared" ref="R36" si="218">ROUND(Q36*0.15,2)</f>
        <v>7784.44</v>
      </c>
      <c r="S36" s="7">
        <f t="shared" ref="S36" si="219">ROUND(Q36*0.85,2)</f>
        <v>44111.839999999997</v>
      </c>
    </row>
    <row r="37" spans="1:19" ht="15" customHeight="1" x14ac:dyDescent="0.25">
      <c r="A37" s="23">
        <f t="shared" si="64"/>
        <v>44569</v>
      </c>
      <c r="B37" s="7">
        <v>34228.25</v>
      </c>
      <c r="C37" s="7">
        <v>-50</v>
      </c>
      <c r="D37" s="7">
        <v>-49011.75</v>
      </c>
      <c r="E37" s="7">
        <f t="shared" ref="E37" si="220">SUM(B37:D37)</f>
        <v>-14833.5</v>
      </c>
      <c r="F37" s="16"/>
      <c r="G37" s="7">
        <v>6048951.2400000002</v>
      </c>
      <c r="H37" s="7">
        <v>-2839.5</v>
      </c>
      <c r="I37" s="7">
        <v>-5757979.79</v>
      </c>
      <c r="J37" s="7">
        <f t="shared" ref="J37" si="221">SUM(G37:I37)</f>
        <v>288131.95000000019</v>
      </c>
      <c r="K37" s="16"/>
      <c r="L37" s="7">
        <f t="shared" ref="L37" si="222">B37+G37</f>
        <v>6083179.4900000002</v>
      </c>
      <c r="M37" s="7">
        <f t="shared" ref="M37" si="223">C37+H37</f>
        <v>-2889.5</v>
      </c>
      <c r="N37" s="7">
        <f t="shared" ref="N37" si="224">D37+I37</f>
        <v>-5806991.54</v>
      </c>
      <c r="O37" s="7">
        <f t="shared" ref="O37" si="225">E37+J37</f>
        <v>273298.45000000019</v>
      </c>
      <c r="P37" s="7"/>
      <c r="Q37" s="7">
        <f>ROUND(O37*0.1,2)-0.01</f>
        <v>27329.84</v>
      </c>
      <c r="R37" s="7">
        <f t="shared" ref="R37" si="226">ROUND(Q37*0.15,2)</f>
        <v>4099.4799999999996</v>
      </c>
      <c r="S37" s="7">
        <f t="shared" ref="S37" si="227">ROUND(Q37*0.85,2)</f>
        <v>23230.36</v>
      </c>
    </row>
    <row r="38" spans="1:19" ht="15" customHeight="1" x14ac:dyDescent="0.25">
      <c r="A38" s="23">
        <f t="shared" si="64"/>
        <v>44576</v>
      </c>
      <c r="B38" s="7">
        <v>386814.75</v>
      </c>
      <c r="C38" s="7">
        <v>-55</v>
      </c>
      <c r="D38" s="7">
        <v>-404475.5</v>
      </c>
      <c r="E38" s="7">
        <f t="shared" ref="E38" si="228">SUM(B38:D38)</f>
        <v>-17715.75</v>
      </c>
      <c r="F38" s="16"/>
      <c r="G38" s="7">
        <v>6662211.9400000004</v>
      </c>
      <c r="H38" s="7">
        <v>-110.9</v>
      </c>
      <c r="I38" s="7">
        <v>-5923841.1799999997</v>
      </c>
      <c r="J38" s="7">
        <f t="shared" ref="J38" si="229">SUM(G38:I38)</f>
        <v>738259.86000000034</v>
      </c>
      <c r="K38" s="16"/>
      <c r="L38" s="7">
        <f t="shared" ref="L38" si="230">B38+G38</f>
        <v>7049026.6900000004</v>
      </c>
      <c r="M38" s="7">
        <f t="shared" ref="M38" si="231">C38+H38</f>
        <v>-165.9</v>
      </c>
      <c r="N38" s="7">
        <f t="shared" ref="N38" si="232">D38+I38</f>
        <v>-6328316.6799999997</v>
      </c>
      <c r="O38" s="7">
        <f t="shared" ref="O38" si="233">E38+J38</f>
        <v>720544.11000000034</v>
      </c>
      <c r="P38" s="7"/>
      <c r="Q38" s="7">
        <f>ROUND(O38*0.1,2)</f>
        <v>72054.41</v>
      </c>
      <c r="R38" s="7">
        <f t="shared" ref="R38" si="234">ROUND(Q38*0.15,2)</f>
        <v>10808.16</v>
      </c>
      <c r="S38" s="7">
        <f t="shared" ref="S38" si="235">ROUND(Q38*0.85,2)</f>
        <v>61246.25</v>
      </c>
    </row>
    <row r="39" spans="1:19" ht="15" customHeight="1" x14ac:dyDescent="0.25">
      <c r="A39" s="23">
        <f t="shared" si="64"/>
        <v>44583</v>
      </c>
      <c r="B39" s="7">
        <v>412469</v>
      </c>
      <c r="C39" s="7">
        <v>0</v>
      </c>
      <c r="D39" s="7">
        <v>-78751.75</v>
      </c>
      <c r="E39" s="7">
        <f t="shared" ref="E39" si="236">SUM(B39:D39)</f>
        <v>333717.25</v>
      </c>
      <c r="F39" s="16"/>
      <c r="G39" s="7">
        <v>5623514.8499999996</v>
      </c>
      <c r="H39" s="7">
        <v>-657</v>
      </c>
      <c r="I39" s="7">
        <v>-4901120.3499999996</v>
      </c>
      <c r="J39" s="7">
        <f t="shared" ref="J39" si="237">SUM(G39:I39)</f>
        <v>721737.5</v>
      </c>
      <c r="K39" s="16"/>
      <c r="L39" s="7">
        <f t="shared" ref="L39" si="238">B39+G39</f>
        <v>6035983.8499999996</v>
      </c>
      <c r="M39" s="7">
        <f t="shared" ref="M39" si="239">C39+H39</f>
        <v>-657</v>
      </c>
      <c r="N39" s="7">
        <f t="shared" ref="N39" si="240">D39+I39</f>
        <v>-4979872.0999999996</v>
      </c>
      <c r="O39" s="7">
        <f t="shared" ref="O39" si="241">E39+J39</f>
        <v>1055454.75</v>
      </c>
      <c r="P39" s="7"/>
      <c r="Q39" s="7">
        <f>ROUND(O39*0.1,2)</f>
        <v>105545.48</v>
      </c>
      <c r="R39" s="7">
        <f t="shared" ref="R39" si="242">ROUND(Q39*0.15,2)</f>
        <v>15831.82</v>
      </c>
      <c r="S39" s="7">
        <f t="shared" ref="S39" si="243">ROUND(Q39*0.85,2)</f>
        <v>89713.66</v>
      </c>
    </row>
    <row r="40" spans="1:19" ht="15" customHeight="1" x14ac:dyDescent="0.25">
      <c r="A40" s="23">
        <f t="shared" si="64"/>
        <v>44590</v>
      </c>
      <c r="B40" s="7">
        <v>104389.5</v>
      </c>
      <c r="C40" s="7">
        <v>-50</v>
      </c>
      <c r="D40" s="7">
        <v>-79699.75</v>
      </c>
      <c r="E40" s="7">
        <f t="shared" ref="E40" si="244">SUM(B40:D40)</f>
        <v>24639.75</v>
      </c>
      <c r="F40" s="16"/>
      <c r="G40" s="7">
        <v>4852465.24</v>
      </c>
      <c r="H40" s="7">
        <v>-120</v>
      </c>
      <c r="I40" s="7">
        <v>-4481134.05</v>
      </c>
      <c r="J40" s="7">
        <f t="shared" ref="J40" si="245">SUM(G40:I40)</f>
        <v>371211.19000000041</v>
      </c>
      <c r="K40" s="16"/>
      <c r="L40" s="7">
        <f t="shared" ref="L40" si="246">B40+G40</f>
        <v>4956854.74</v>
      </c>
      <c r="M40" s="7">
        <f t="shared" ref="M40" si="247">C40+H40</f>
        <v>-170</v>
      </c>
      <c r="N40" s="7">
        <f t="shared" ref="N40" si="248">D40+I40</f>
        <v>-4560833.8</v>
      </c>
      <c r="O40" s="7">
        <f t="shared" ref="O40" si="249">E40+J40</f>
        <v>395850.94000000041</v>
      </c>
      <c r="P40" s="7"/>
      <c r="Q40" s="7">
        <f>ROUND(O40*0.1,2)</f>
        <v>39585.089999999997</v>
      </c>
      <c r="R40" s="7">
        <f t="shared" ref="R40" si="250">ROUND(Q40*0.15,2)</f>
        <v>5937.76</v>
      </c>
      <c r="S40" s="7">
        <f t="shared" ref="S40" si="251">ROUND(Q40*0.85,2)</f>
        <v>33647.33</v>
      </c>
    </row>
    <row r="41" spans="1:19" ht="15" customHeight="1" x14ac:dyDescent="0.25">
      <c r="A41" s="23">
        <f t="shared" si="64"/>
        <v>44597</v>
      </c>
      <c r="B41" s="7">
        <v>325885.5</v>
      </c>
      <c r="C41" s="7">
        <v>0</v>
      </c>
      <c r="D41" s="7">
        <v>-88833.5</v>
      </c>
      <c r="E41" s="7">
        <f t="shared" ref="E41" si="252">SUM(B41:D41)</f>
        <v>237052</v>
      </c>
      <c r="F41" s="16"/>
      <c r="G41" s="7">
        <v>5561658.4800000004</v>
      </c>
      <c r="H41" s="7">
        <v>-600</v>
      </c>
      <c r="I41" s="7">
        <v>-5261871.84</v>
      </c>
      <c r="J41" s="7">
        <f t="shared" ref="J41" si="253">SUM(G41:I41)</f>
        <v>299186.6400000006</v>
      </c>
      <c r="K41" s="16"/>
      <c r="L41" s="7">
        <f t="shared" ref="L41" si="254">B41+G41</f>
        <v>5887543.9800000004</v>
      </c>
      <c r="M41" s="7">
        <f t="shared" ref="M41" si="255">C41+H41</f>
        <v>-600</v>
      </c>
      <c r="N41" s="7">
        <f t="shared" ref="N41" si="256">D41+I41</f>
        <v>-5350705.34</v>
      </c>
      <c r="O41" s="7">
        <f t="shared" ref="O41" si="257">E41+J41</f>
        <v>536238.6400000006</v>
      </c>
      <c r="P41" s="7"/>
      <c r="Q41" s="7">
        <f>ROUND(O41*0.1,2)+0.01</f>
        <v>53623.87</v>
      </c>
      <c r="R41" s="7">
        <f t="shared" ref="R41" si="258">ROUND(Q41*0.15,2)</f>
        <v>8043.58</v>
      </c>
      <c r="S41" s="7">
        <f t="shared" ref="S41" si="259">ROUND(Q41*0.85,2)</f>
        <v>45580.29</v>
      </c>
    </row>
    <row r="42" spans="1:19" ht="15" customHeight="1" x14ac:dyDescent="0.25">
      <c r="A42" s="23">
        <f t="shared" si="64"/>
        <v>44604</v>
      </c>
      <c r="B42" s="7">
        <v>37402.5</v>
      </c>
      <c r="C42" s="7">
        <v>0</v>
      </c>
      <c r="D42" s="7">
        <v>-37336.75</v>
      </c>
      <c r="E42" s="7">
        <f t="shared" ref="E42" si="260">SUM(B42:D42)</f>
        <v>65.75</v>
      </c>
      <c r="F42" s="16"/>
      <c r="G42" s="7">
        <v>4820657.92</v>
      </c>
      <c r="H42" s="7">
        <v>-859.46</v>
      </c>
      <c r="I42" s="7">
        <v>-4227872.72</v>
      </c>
      <c r="J42" s="7">
        <f t="shared" ref="J42" si="261">SUM(G42:I42)</f>
        <v>591925.74000000022</v>
      </c>
      <c r="K42" s="16"/>
      <c r="L42" s="7">
        <f t="shared" ref="L42" si="262">B42+G42</f>
        <v>4858060.42</v>
      </c>
      <c r="M42" s="7">
        <f t="shared" ref="M42" si="263">C42+H42</f>
        <v>-859.46</v>
      </c>
      <c r="N42" s="7">
        <f t="shared" ref="N42" si="264">D42+I42</f>
        <v>-4265209.47</v>
      </c>
      <c r="O42" s="7">
        <f t="shared" ref="O42" si="265">E42+J42</f>
        <v>591991.49000000022</v>
      </c>
      <c r="P42" s="7"/>
      <c r="Q42" s="7">
        <f>ROUND(O42*0.1,2)-0.01</f>
        <v>59199.14</v>
      </c>
      <c r="R42" s="7">
        <f t="shared" ref="R42" si="266">ROUND(Q42*0.15,2)</f>
        <v>8879.8700000000008</v>
      </c>
      <c r="S42" s="7">
        <f t="shared" ref="S42" si="267">ROUND(Q42*0.85,2)</f>
        <v>50319.27</v>
      </c>
    </row>
    <row r="43" spans="1:19" ht="15" customHeight="1" x14ac:dyDescent="0.25">
      <c r="A43" s="23">
        <f t="shared" si="64"/>
        <v>44611</v>
      </c>
      <c r="B43" s="7">
        <v>93464.5</v>
      </c>
      <c r="C43" s="7">
        <v>-470</v>
      </c>
      <c r="D43" s="7">
        <v>-493998</v>
      </c>
      <c r="E43" s="7">
        <f t="shared" ref="E43" si="268">SUM(B43:D43)</f>
        <v>-401003.5</v>
      </c>
      <c r="F43" s="16"/>
      <c r="G43" s="7">
        <v>5000990.5999999996</v>
      </c>
      <c r="H43" s="7">
        <v>-358.94</v>
      </c>
      <c r="I43" s="7">
        <v>-4891476.72</v>
      </c>
      <c r="J43" s="7">
        <f t="shared" ref="J43" si="269">SUM(G43:I43)</f>
        <v>109154.93999999948</v>
      </c>
      <c r="K43" s="16"/>
      <c r="L43" s="7">
        <f t="shared" ref="L43" si="270">B43+G43</f>
        <v>5094455.0999999996</v>
      </c>
      <c r="M43" s="7">
        <f t="shared" ref="M43" si="271">C43+H43</f>
        <v>-828.94</v>
      </c>
      <c r="N43" s="7">
        <f t="shared" ref="N43" si="272">D43+I43</f>
        <v>-5385474.7199999997</v>
      </c>
      <c r="O43" s="7">
        <f t="shared" ref="O43" si="273">E43+J43</f>
        <v>-291848.56000000052</v>
      </c>
      <c r="P43" s="7"/>
      <c r="Q43" s="7">
        <f>ROUND(O43*0.1,2)</f>
        <v>-29184.86</v>
      </c>
      <c r="R43" s="7">
        <f t="shared" ref="R43" si="274">ROUND(Q43*0.15,2)</f>
        <v>-4377.7299999999996</v>
      </c>
      <c r="S43" s="7">
        <f t="shared" ref="S43" si="275">ROUND(Q43*0.85,2)</f>
        <v>-24807.13</v>
      </c>
    </row>
    <row r="44" spans="1:19" ht="15" customHeight="1" x14ac:dyDescent="0.25">
      <c r="A44" s="23">
        <f t="shared" si="64"/>
        <v>44618</v>
      </c>
      <c r="B44" s="7">
        <v>26147.75</v>
      </c>
      <c r="C44" s="7">
        <v>-60</v>
      </c>
      <c r="D44" s="7">
        <v>-25264</v>
      </c>
      <c r="E44" s="7">
        <f t="shared" ref="E44" si="276">SUM(B44:D44)</f>
        <v>823.75</v>
      </c>
      <c r="F44" s="16"/>
      <c r="G44" s="7">
        <v>4884077.96</v>
      </c>
      <c r="H44" s="7">
        <v>-912</v>
      </c>
      <c r="I44" s="7">
        <v>-4741239.32</v>
      </c>
      <c r="J44" s="7">
        <f t="shared" ref="J44" si="277">SUM(G44:I44)</f>
        <v>141926.63999999966</v>
      </c>
      <c r="K44" s="16"/>
      <c r="L44" s="7">
        <f t="shared" ref="L44" si="278">B44+G44</f>
        <v>4910225.71</v>
      </c>
      <c r="M44" s="7">
        <f t="shared" ref="M44" si="279">C44+H44</f>
        <v>-972</v>
      </c>
      <c r="N44" s="7">
        <f t="shared" ref="N44" si="280">D44+I44</f>
        <v>-4766503.32</v>
      </c>
      <c r="O44" s="7">
        <f t="shared" ref="O44" si="281">E44+J44</f>
        <v>142750.38999999966</v>
      </c>
      <c r="P44" s="7"/>
      <c r="Q44" s="7">
        <f>ROUND(O44*0.1,2)+0.01</f>
        <v>14275.050000000001</v>
      </c>
      <c r="R44" s="7">
        <f t="shared" ref="R44" si="282">ROUND(Q44*0.15,2)</f>
        <v>2141.2600000000002</v>
      </c>
      <c r="S44" s="7">
        <f t="shared" ref="S44" si="283">ROUND(Q44*0.85,2)</f>
        <v>12133.79</v>
      </c>
    </row>
    <row r="45" spans="1:19" ht="15" customHeight="1" x14ac:dyDescent="0.25">
      <c r="A45" s="23">
        <f t="shared" si="64"/>
        <v>44625</v>
      </c>
      <c r="B45" s="7">
        <v>11201</v>
      </c>
      <c r="C45" s="7">
        <v>0</v>
      </c>
      <c r="D45" s="7">
        <v>-13387.5</v>
      </c>
      <c r="E45" s="7">
        <f t="shared" ref="E45" si="284">SUM(B45:D45)</f>
        <v>-2186.5</v>
      </c>
      <c r="F45" s="16"/>
      <c r="G45" s="7">
        <v>4732289.13</v>
      </c>
      <c r="H45" s="7">
        <v>-1469.03</v>
      </c>
      <c r="I45" s="7">
        <v>-4364825.17</v>
      </c>
      <c r="J45" s="7">
        <f t="shared" ref="J45" si="285">SUM(G45:I45)</f>
        <v>365994.9299999997</v>
      </c>
      <c r="K45" s="16"/>
      <c r="L45" s="7">
        <f t="shared" ref="L45" si="286">B45+G45</f>
        <v>4743490.13</v>
      </c>
      <c r="M45" s="7">
        <f t="shared" ref="M45" si="287">C45+H45</f>
        <v>-1469.03</v>
      </c>
      <c r="N45" s="7">
        <f t="shared" ref="N45" si="288">D45+I45</f>
        <v>-4378212.67</v>
      </c>
      <c r="O45" s="7">
        <f t="shared" ref="O45" si="289">E45+J45</f>
        <v>363808.4299999997</v>
      </c>
      <c r="P45" s="7"/>
      <c r="Q45" s="7">
        <f>ROUND(O45*0.1,2)</f>
        <v>36380.839999999997</v>
      </c>
      <c r="R45" s="7">
        <f t="shared" ref="R45" si="290">ROUND(Q45*0.15,2)</f>
        <v>5457.13</v>
      </c>
      <c r="S45" s="7">
        <f t="shared" ref="S45" si="291">ROUND(Q45*0.85,2)</f>
        <v>30923.71</v>
      </c>
    </row>
    <row r="46" spans="1:19" ht="15" customHeight="1" x14ac:dyDescent="0.25">
      <c r="A46" s="23">
        <f t="shared" si="64"/>
        <v>44632</v>
      </c>
      <c r="B46" s="7">
        <v>675079.25</v>
      </c>
      <c r="C46" s="7">
        <v>-120</v>
      </c>
      <c r="D46" s="7">
        <v>-774126.25</v>
      </c>
      <c r="E46" s="7">
        <f t="shared" ref="E46" si="292">SUM(B46:D46)</f>
        <v>-99167</v>
      </c>
      <c r="F46" s="16"/>
      <c r="G46" s="7">
        <v>5057451.6399999997</v>
      </c>
      <c r="H46" s="7">
        <v>-87</v>
      </c>
      <c r="I46" s="7">
        <v>-4613630.6399999997</v>
      </c>
      <c r="J46" s="7">
        <f t="shared" ref="J46" si="293">SUM(G46:I46)</f>
        <v>443734</v>
      </c>
      <c r="K46" s="16"/>
      <c r="L46" s="7">
        <f t="shared" ref="L46" si="294">B46+G46</f>
        <v>5732530.8899999997</v>
      </c>
      <c r="M46" s="7">
        <f t="shared" ref="M46" si="295">C46+H46</f>
        <v>-207</v>
      </c>
      <c r="N46" s="7">
        <f t="shared" ref="N46" si="296">D46+I46</f>
        <v>-5387756.8899999997</v>
      </c>
      <c r="O46" s="7">
        <f t="shared" ref="O46" si="297">E46+J46</f>
        <v>344567</v>
      </c>
      <c r="P46" s="7"/>
      <c r="Q46" s="7">
        <f>ROUND(O46*0.1,2)-0.02</f>
        <v>34456.68</v>
      </c>
      <c r="R46" s="7">
        <f t="shared" ref="R46" si="298">ROUND(Q46*0.15,2)</f>
        <v>5168.5</v>
      </c>
      <c r="S46" s="7">
        <f t="shared" ref="S46" si="299">ROUND(Q46*0.85,2)</f>
        <v>29288.18</v>
      </c>
    </row>
    <row r="47" spans="1:19" ht="15" customHeight="1" x14ac:dyDescent="0.25">
      <c r="A47" s="23">
        <f t="shared" si="64"/>
        <v>44639</v>
      </c>
      <c r="B47" s="7">
        <v>371897.75</v>
      </c>
      <c r="C47" s="7">
        <v>-543</v>
      </c>
      <c r="D47" s="7">
        <v>-265623.5</v>
      </c>
      <c r="E47" s="7">
        <f t="shared" ref="E47" si="300">SUM(B47:D47)</f>
        <v>105731.25</v>
      </c>
      <c r="F47" s="16"/>
      <c r="G47" s="7">
        <v>5976528.5</v>
      </c>
      <c r="H47" s="7">
        <v>-427</v>
      </c>
      <c r="I47" s="7">
        <v>-5634993.4999999991</v>
      </c>
      <c r="J47" s="7">
        <f t="shared" ref="J47" si="301">SUM(G47:I47)</f>
        <v>341108.00000000093</v>
      </c>
      <c r="K47" s="16"/>
      <c r="L47" s="7">
        <f t="shared" ref="L47" si="302">B47+G47</f>
        <v>6348426.25</v>
      </c>
      <c r="M47" s="7">
        <f t="shared" ref="M47" si="303">C47+H47</f>
        <v>-970</v>
      </c>
      <c r="N47" s="7">
        <f t="shared" ref="N47" si="304">D47+I47</f>
        <v>-5900616.9999999991</v>
      </c>
      <c r="O47" s="7">
        <f t="shared" ref="O47" si="305">E47+J47</f>
        <v>446839.25000000093</v>
      </c>
      <c r="P47" s="7"/>
      <c r="Q47" s="7">
        <f>ROUND(O47*0.1,2)</f>
        <v>44683.93</v>
      </c>
      <c r="R47" s="7">
        <f t="shared" ref="R47" si="306">ROUND(Q47*0.15,2)</f>
        <v>6702.59</v>
      </c>
      <c r="S47" s="7">
        <f t="shared" ref="S47" si="307">ROUND(Q47*0.85,2)</f>
        <v>37981.339999999997</v>
      </c>
    </row>
    <row r="48" spans="1:19" ht="15" customHeight="1" x14ac:dyDescent="0.25">
      <c r="A48" s="23">
        <f t="shared" si="64"/>
        <v>44646</v>
      </c>
      <c r="B48" s="7">
        <v>157831.25</v>
      </c>
      <c r="C48" s="7">
        <v>-35</v>
      </c>
      <c r="D48" s="7">
        <v>-43211.25</v>
      </c>
      <c r="E48" s="7">
        <f t="shared" ref="E48" si="308">SUM(B48:D48)</f>
        <v>114585</v>
      </c>
      <c r="F48" s="16"/>
      <c r="G48" s="7">
        <v>5597714.71</v>
      </c>
      <c r="H48" s="7">
        <v>-1586.06</v>
      </c>
      <c r="I48" s="7">
        <v>-5352049.53</v>
      </c>
      <c r="J48" s="7">
        <f t="shared" ref="J48" si="309">SUM(G48:I48)</f>
        <v>244079.12000000011</v>
      </c>
      <c r="K48" s="16"/>
      <c r="L48" s="7">
        <f t="shared" ref="L48" si="310">B48+G48</f>
        <v>5755545.96</v>
      </c>
      <c r="M48" s="7">
        <f t="shared" ref="M48" si="311">C48+H48</f>
        <v>-1621.06</v>
      </c>
      <c r="N48" s="7">
        <f t="shared" ref="N48" si="312">D48+I48</f>
        <v>-5395260.7800000003</v>
      </c>
      <c r="O48" s="7">
        <f t="shared" ref="O48" si="313">E48+J48</f>
        <v>358664.12000000011</v>
      </c>
      <c r="P48" s="7"/>
      <c r="Q48" s="7">
        <f>ROUND(O48*0.1,2)+0.01</f>
        <v>35866.420000000006</v>
      </c>
      <c r="R48" s="7">
        <f t="shared" ref="R48" si="314">ROUND(Q48*0.15,2)</f>
        <v>5379.96</v>
      </c>
      <c r="S48" s="7">
        <f t="shared" ref="S48" si="315">ROUND(Q48*0.85,2)</f>
        <v>30486.46</v>
      </c>
    </row>
    <row r="49" spans="1:19" ht="15" customHeight="1" x14ac:dyDescent="0.25">
      <c r="A49" s="23">
        <f t="shared" si="64"/>
        <v>44653</v>
      </c>
      <c r="B49" s="7">
        <v>366032.75</v>
      </c>
      <c r="C49" s="7">
        <v>0</v>
      </c>
      <c r="D49" s="7">
        <v>-814886.75</v>
      </c>
      <c r="E49" s="7">
        <f t="shared" ref="E49" si="316">SUM(B49:D49)</f>
        <v>-448854</v>
      </c>
      <c r="F49" s="16"/>
      <c r="G49" s="7">
        <v>4252368.2699999996</v>
      </c>
      <c r="H49" s="7">
        <v>-4663.4399999999996</v>
      </c>
      <c r="I49" s="7">
        <v>-4038363.11</v>
      </c>
      <c r="J49" s="7">
        <f t="shared" ref="J49" si="317">SUM(G49:I49)</f>
        <v>209341.71999999927</v>
      </c>
      <c r="K49" s="16"/>
      <c r="L49" s="7">
        <f t="shared" ref="L49" si="318">B49+G49</f>
        <v>4618401.0199999996</v>
      </c>
      <c r="M49" s="7">
        <f t="shared" ref="M49" si="319">C49+H49</f>
        <v>-4663.4399999999996</v>
      </c>
      <c r="N49" s="7">
        <f t="shared" ref="N49" si="320">D49+I49</f>
        <v>-4853249.8599999994</v>
      </c>
      <c r="O49" s="7">
        <f t="shared" ref="O49" si="321">E49+J49</f>
        <v>-239512.28000000073</v>
      </c>
      <c r="P49" s="7"/>
      <c r="Q49" s="7">
        <f>ROUND(O49*0.1,2)</f>
        <v>-23951.23</v>
      </c>
      <c r="R49" s="7">
        <f t="shared" ref="R49" si="322">ROUND(Q49*0.15,2)</f>
        <v>-3592.68</v>
      </c>
      <c r="S49" s="7">
        <f t="shared" ref="S49" si="323">ROUND(Q49*0.85,2)</f>
        <v>-20358.55</v>
      </c>
    </row>
    <row r="50" spans="1:19" ht="15" customHeight="1" x14ac:dyDescent="0.25">
      <c r="A50" s="23">
        <f t="shared" si="64"/>
        <v>44660</v>
      </c>
      <c r="B50" s="7">
        <v>95309</v>
      </c>
      <c r="C50" s="7">
        <v>0</v>
      </c>
      <c r="D50" s="7">
        <v>-137813.25</v>
      </c>
      <c r="E50" s="7">
        <f t="shared" ref="E50" si="324">SUM(B50:D50)</f>
        <v>-42504.25</v>
      </c>
      <c r="F50" s="16"/>
      <c r="G50" s="7">
        <v>4451217.12</v>
      </c>
      <c r="H50" s="7">
        <v>-50</v>
      </c>
      <c r="I50" s="7">
        <v>-3996579.73</v>
      </c>
      <c r="J50" s="7">
        <f t="shared" ref="J50" si="325">SUM(G50:I50)</f>
        <v>454587.39000000013</v>
      </c>
      <c r="K50" s="16"/>
      <c r="L50" s="7">
        <f t="shared" ref="L50" si="326">B50+G50</f>
        <v>4546526.12</v>
      </c>
      <c r="M50" s="7">
        <f t="shared" ref="M50" si="327">C50+H50</f>
        <v>-50</v>
      </c>
      <c r="N50" s="7">
        <f t="shared" ref="N50" si="328">D50+I50</f>
        <v>-4134392.98</v>
      </c>
      <c r="O50" s="7">
        <f t="shared" ref="O50" si="329">E50+J50</f>
        <v>412083.14000000013</v>
      </c>
      <c r="P50" s="7"/>
      <c r="Q50" s="7">
        <f>ROUND(O50*0.1,2)</f>
        <v>41208.31</v>
      </c>
      <c r="R50" s="7">
        <f t="shared" ref="R50" si="330">ROUND(Q50*0.15,2)</f>
        <v>6181.25</v>
      </c>
      <c r="S50" s="7">
        <f t="shared" ref="S50" si="331">ROUND(Q50*0.85,2)</f>
        <v>35027.06</v>
      </c>
    </row>
    <row r="51" spans="1:19" ht="15" customHeight="1" x14ac:dyDescent="0.25">
      <c r="A51" s="23">
        <f t="shared" si="64"/>
        <v>44667</v>
      </c>
      <c r="B51" s="7">
        <v>185556</v>
      </c>
      <c r="C51" s="7">
        <v>-50000</v>
      </c>
      <c r="D51" s="7">
        <v>-190803.5</v>
      </c>
      <c r="E51" s="7">
        <f t="shared" ref="E51" si="332">SUM(B51:D51)</f>
        <v>-55247.5</v>
      </c>
      <c r="F51" s="16"/>
      <c r="G51" s="7">
        <v>3817356.29</v>
      </c>
      <c r="H51" s="7">
        <v>-1405</v>
      </c>
      <c r="I51" s="7">
        <v>-3372411.83</v>
      </c>
      <c r="J51" s="7">
        <f t="shared" ref="J51" si="333">SUM(G51:I51)</f>
        <v>443539.45999999996</v>
      </c>
      <c r="K51" s="16"/>
      <c r="L51" s="7">
        <f t="shared" ref="L51" si="334">B51+G51</f>
        <v>4002912.29</v>
      </c>
      <c r="M51" s="7">
        <f t="shared" ref="M51" si="335">C51+H51</f>
        <v>-51405</v>
      </c>
      <c r="N51" s="7">
        <f t="shared" ref="N51" si="336">D51+I51</f>
        <v>-3563215.33</v>
      </c>
      <c r="O51" s="7">
        <f t="shared" ref="O51" si="337">E51+J51</f>
        <v>388291.95999999996</v>
      </c>
      <c r="P51" s="7"/>
      <c r="Q51" s="7">
        <f>ROUND(O51*0.1,2)</f>
        <v>38829.199999999997</v>
      </c>
      <c r="R51" s="7">
        <f t="shared" ref="R51" si="338">ROUND(Q51*0.15,2)</f>
        <v>5824.38</v>
      </c>
      <c r="S51" s="7">
        <f t="shared" ref="S51" si="339">ROUND(Q51*0.85,2)</f>
        <v>33004.82</v>
      </c>
    </row>
    <row r="52" spans="1:19" ht="15" customHeight="1" x14ac:dyDescent="0.25">
      <c r="A52" s="23">
        <f t="shared" si="64"/>
        <v>44674</v>
      </c>
      <c r="B52" s="7">
        <v>25569.75</v>
      </c>
      <c r="C52" s="7">
        <v>-100</v>
      </c>
      <c r="D52" s="7">
        <v>-17502.5</v>
      </c>
      <c r="E52" s="7">
        <f t="shared" ref="E52" si="340">SUM(B52:D52)</f>
        <v>7967.25</v>
      </c>
      <c r="F52" s="16"/>
      <c r="G52" s="7">
        <v>4704445.38</v>
      </c>
      <c r="H52" s="7">
        <v>-127.69</v>
      </c>
      <c r="I52" s="7">
        <v>-4068613.09</v>
      </c>
      <c r="J52" s="7">
        <f t="shared" ref="J52" si="341">SUM(G52:I52)</f>
        <v>635704.59999999963</v>
      </c>
      <c r="K52" s="16"/>
      <c r="L52" s="7">
        <f t="shared" ref="L52" si="342">B52+G52</f>
        <v>4730015.13</v>
      </c>
      <c r="M52" s="7">
        <f t="shared" ref="M52" si="343">C52+H52</f>
        <v>-227.69</v>
      </c>
      <c r="N52" s="7">
        <f t="shared" ref="N52" si="344">D52+I52</f>
        <v>-4086115.59</v>
      </c>
      <c r="O52" s="7">
        <f t="shared" ref="O52" si="345">E52+J52</f>
        <v>643671.84999999963</v>
      </c>
      <c r="P52" s="7"/>
      <c r="Q52" s="7">
        <f>ROUND(O52*0.1,2)-0.01</f>
        <v>64367.18</v>
      </c>
      <c r="R52" s="7">
        <f t="shared" ref="R52" si="346">ROUND(Q52*0.15,2)</f>
        <v>9655.08</v>
      </c>
      <c r="S52" s="7">
        <f t="shared" ref="S52" si="347">ROUND(Q52*0.85,2)</f>
        <v>54712.1</v>
      </c>
    </row>
    <row r="53" spans="1:19" ht="15" customHeight="1" x14ac:dyDescent="0.25">
      <c r="A53" s="23">
        <f t="shared" si="64"/>
        <v>44681</v>
      </c>
      <c r="B53" s="7">
        <v>22895.25</v>
      </c>
      <c r="C53" s="7">
        <v>-50</v>
      </c>
      <c r="D53" s="7">
        <v>-24403.5</v>
      </c>
      <c r="E53" s="7">
        <f t="shared" ref="E53" si="348">SUM(B53:D53)</f>
        <v>-1558.25</v>
      </c>
      <c r="F53" s="16"/>
      <c r="G53" s="7">
        <v>4349683.8099999996</v>
      </c>
      <c r="H53" s="7">
        <v>0</v>
      </c>
      <c r="I53" s="7">
        <v>-4117689.72</v>
      </c>
      <c r="J53" s="7">
        <f t="shared" ref="J53" si="349">SUM(G53:I53)</f>
        <v>231994.08999999939</v>
      </c>
      <c r="K53" s="16"/>
      <c r="L53" s="7">
        <f t="shared" ref="L53" si="350">B53+G53</f>
        <v>4372579.0599999996</v>
      </c>
      <c r="M53" s="7">
        <f t="shared" ref="M53" si="351">C53+H53</f>
        <v>-50</v>
      </c>
      <c r="N53" s="7">
        <f t="shared" ref="N53" si="352">D53+I53</f>
        <v>-4142093.22</v>
      </c>
      <c r="O53" s="7">
        <f t="shared" ref="O53" si="353">E53+J53</f>
        <v>230435.83999999939</v>
      </c>
      <c r="P53" s="7"/>
      <c r="Q53" s="7">
        <f>ROUND(O53*0.1,2)</f>
        <v>23043.58</v>
      </c>
      <c r="R53" s="7">
        <f t="shared" ref="R53" si="354">ROUND(Q53*0.15,2)</f>
        <v>3456.54</v>
      </c>
      <c r="S53" s="7">
        <f t="shared" ref="S53" si="355">ROUND(Q53*0.85,2)</f>
        <v>19587.04</v>
      </c>
    </row>
    <row r="54" spans="1:19" ht="15" customHeight="1" x14ac:dyDescent="0.25">
      <c r="A54" s="23">
        <f t="shared" si="64"/>
        <v>44688</v>
      </c>
      <c r="B54" s="7">
        <v>36916.25</v>
      </c>
      <c r="C54" s="7">
        <v>0</v>
      </c>
      <c r="D54" s="7">
        <v>-30420.25</v>
      </c>
      <c r="E54" s="7">
        <f t="shared" ref="E54" si="356">SUM(B54:D54)</f>
        <v>6496</v>
      </c>
      <c r="F54" s="16"/>
      <c r="G54" s="7">
        <v>5180316.1500000004</v>
      </c>
      <c r="H54" s="7">
        <v>-165.1</v>
      </c>
      <c r="I54" s="7">
        <v>-4835272.6500000004</v>
      </c>
      <c r="J54" s="7">
        <f t="shared" ref="J54" si="357">SUM(G54:I54)</f>
        <v>344878.40000000037</v>
      </c>
      <c r="K54" s="16"/>
      <c r="L54" s="7">
        <f t="shared" ref="L54" si="358">B54+G54</f>
        <v>5217232.4000000004</v>
      </c>
      <c r="M54" s="7">
        <f t="shared" ref="M54" si="359">C54+H54</f>
        <v>-165.1</v>
      </c>
      <c r="N54" s="7">
        <f t="shared" ref="N54" si="360">D54+I54</f>
        <v>-4865692.9000000004</v>
      </c>
      <c r="O54" s="7">
        <f t="shared" ref="O54" si="361">E54+J54</f>
        <v>351374.40000000037</v>
      </c>
      <c r="P54" s="7"/>
      <c r="Q54" s="7">
        <f>ROUND(O54*0.1,2)+0.01</f>
        <v>35137.450000000004</v>
      </c>
      <c r="R54" s="7">
        <f t="shared" ref="R54" si="362">ROUND(Q54*0.15,2)</f>
        <v>5270.62</v>
      </c>
      <c r="S54" s="7">
        <f t="shared" ref="S54" si="363">ROUND(Q54*0.85,2)</f>
        <v>29866.83</v>
      </c>
    </row>
    <row r="55" spans="1:19" ht="15" customHeight="1" x14ac:dyDescent="0.25">
      <c r="A55" s="23">
        <f t="shared" si="64"/>
        <v>44695</v>
      </c>
      <c r="B55" s="7">
        <v>160226</v>
      </c>
      <c r="C55" s="7">
        <v>-120</v>
      </c>
      <c r="D55" s="7">
        <v>-85174</v>
      </c>
      <c r="E55" s="7">
        <f t="shared" ref="E55" si="364">SUM(B55:D55)</f>
        <v>74932</v>
      </c>
      <c r="F55" s="16"/>
      <c r="G55" s="7">
        <v>4394540.83</v>
      </c>
      <c r="H55" s="7">
        <v>-175</v>
      </c>
      <c r="I55" s="7">
        <v>-3727880.28</v>
      </c>
      <c r="J55" s="7">
        <f t="shared" ref="J55" si="365">SUM(G55:I55)</f>
        <v>666485.55000000028</v>
      </c>
      <c r="K55" s="16"/>
      <c r="L55" s="7">
        <f t="shared" ref="L55" si="366">B55+G55</f>
        <v>4554766.83</v>
      </c>
      <c r="M55" s="7">
        <f t="shared" ref="M55" si="367">C55+H55</f>
        <v>-295</v>
      </c>
      <c r="N55" s="7">
        <f t="shared" ref="N55" si="368">D55+I55</f>
        <v>-3813054.28</v>
      </c>
      <c r="O55" s="7">
        <f t="shared" ref="O55" si="369">E55+J55</f>
        <v>741417.55000000028</v>
      </c>
      <c r="P55" s="7"/>
      <c r="Q55" s="7">
        <f>ROUND(O55*0.1,2)</f>
        <v>74141.759999999995</v>
      </c>
      <c r="R55" s="7">
        <f t="shared" ref="R55" si="370">ROUND(Q55*0.15,2)</f>
        <v>11121.26</v>
      </c>
      <c r="S55" s="7">
        <f t="shared" ref="S55" si="371">ROUND(Q55*0.85,2)</f>
        <v>63020.5</v>
      </c>
    </row>
    <row r="56" spans="1:19" ht="15" customHeight="1" x14ac:dyDescent="0.25">
      <c r="A56" s="23">
        <f t="shared" si="64"/>
        <v>44702</v>
      </c>
      <c r="B56" s="7">
        <v>21981.25</v>
      </c>
      <c r="C56" s="7">
        <v>0</v>
      </c>
      <c r="D56" s="7">
        <v>-20568.75</v>
      </c>
      <c r="E56" s="7">
        <f t="shared" ref="E56" si="372">SUM(B56:D56)</f>
        <v>1412.5</v>
      </c>
      <c r="F56" s="16"/>
      <c r="G56" s="7">
        <v>4978413.18</v>
      </c>
      <c r="H56" s="7">
        <v>-129</v>
      </c>
      <c r="I56" s="7">
        <v>-4531725.95</v>
      </c>
      <c r="J56" s="7">
        <f t="shared" ref="J56" si="373">SUM(G56:I56)</f>
        <v>446558.22999999952</v>
      </c>
      <c r="K56" s="16"/>
      <c r="L56" s="7">
        <f t="shared" ref="L56" si="374">B56+G56</f>
        <v>5000394.43</v>
      </c>
      <c r="M56" s="7">
        <f t="shared" ref="M56" si="375">C56+H56</f>
        <v>-129</v>
      </c>
      <c r="N56" s="7">
        <f t="shared" ref="N56" si="376">D56+I56</f>
        <v>-4552294.7</v>
      </c>
      <c r="O56" s="7">
        <f t="shared" ref="O56" si="377">E56+J56</f>
        <v>447970.72999999952</v>
      </c>
      <c r="P56" s="7"/>
      <c r="Q56" s="7">
        <f>ROUND(O56*0.1,2)+0.01</f>
        <v>44797.08</v>
      </c>
      <c r="R56" s="7">
        <f t="shared" ref="R56" si="378">ROUND(Q56*0.15,2)</f>
        <v>6719.56</v>
      </c>
      <c r="S56" s="7">
        <f t="shared" ref="S56" si="379">ROUND(Q56*0.85,2)</f>
        <v>38077.519999999997</v>
      </c>
    </row>
    <row r="57" spans="1:19" ht="15" customHeight="1" x14ac:dyDescent="0.25">
      <c r="A57" s="23">
        <f t="shared" si="64"/>
        <v>44709</v>
      </c>
      <c r="B57" s="7">
        <v>59015</v>
      </c>
      <c r="C57" s="7">
        <v>-1500</v>
      </c>
      <c r="D57" s="7">
        <v>-40723.75</v>
      </c>
      <c r="E57" s="7">
        <f t="shared" ref="E57" si="380">SUM(B57:D57)</f>
        <v>16791.25</v>
      </c>
      <c r="F57" s="16"/>
      <c r="G57" s="7">
        <v>4363691.43</v>
      </c>
      <c r="H57" s="7">
        <v>-211.5</v>
      </c>
      <c r="I57" s="7">
        <v>-3952697.3199999994</v>
      </c>
      <c r="J57" s="7">
        <f t="shared" ref="J57" si="381">SUM(G57:I57)</f>
        <v>410782.61000000034</v>
      </c>
      <c r="K57" s="16"/>
      <c r="L57" s="7">
        <f t="shared" ref="L57" si="382">B57+G57</f>
        <v>4422706.43</v>
      </c>
      <c r="M57" s="7">
        <f t="shared" ref="M57" si="383">C57+H57</f>
        <v>-1711.5</v>
      </c>
      <c r="N57" s="7">
        <f t="shared" ref="N57" si="384">D57+I57</f>
        <v>-3993421.0699999994</v>
      </c>
      <c r="O57" s="7">
        <f t="shared" ref="O57" si="385">E57+J57</f>
        <v>427573.86000000034</v>
      </c>
      <c r="P57" s="7"/>
      <c r="Q57" s="7">
        <f>ROUND(O57*0.1,2)</f>
        <v>42757.39</v>
      </c>
      <c r="R57" s="7">
        <f t="shared" ref="R57" si="386">ROUND(Q57*0.15,2)</f>
        <v>6413.61</v>
      </c>
      <c r="S57" s="7">
        <f t="shared" ref="S57" si="387">ROUND(Q57*0.85,2)</f>
        <v>36343.78</v>
      </c>
    </row>
    <row r="58" spans="1:19" ht="15" customHeight="1" x14ac:dyDescent="0.25">
      <c r="A58" s="23">
        <f t="shared" si="64"/>
        <v>44716</v>
      </c>
      <c r="B58" s="7">
        <v>137972.25</v>
      </c>
      <c r="C58" s="7">
        <v>-5350</v>
      </c>
      <c r="D58" s="7">
        <v>-99362.25</v>
      </c>
      <c r="E58" s="7">
        <f t="shared" ref="E58" si="388">SUM(B58:D58)</f>
        <v>33260</v>
      </c>
      <c r="F58" s="16"/>
      <c r="G58" s="7">
        <v>3218353.48</v>
      </c>
      <c r="H58" s="7">
        <v>-650</v>
      </c>
      <c r="I58" s="7">
        <v>-2768474.54</v>
      </c>
      <c r="J58" s="7">
        <f t="shared" ref="J58" si="389">SUM(G58:I58)</f>
        <v>449228.93999999994</v>
      </c>
      <c r="K58" s="16"/>
      <c r="L58" s="7">
        <f t="shared" ref="L58" si="390">B58+G58</f>
        <v>3356325.73</v>
      </c>
      <c r="M58" s="7">
        <f t="shared" ref="M58" si="391">C58+H58</f>
        <v>-6000</v>
      </c>
      <c r="N58" s="7">
        <f t="shared" ref="N58" si="392">D58+I58</f>
        <v>-2867836.79</v>
      </c>
      <c r="O58" s="7">
        <f t="shared" ref="O58" si="393">E58+J58</f>
        <v>482488.93999999994</v>
      </c>
      <c r="P58" s="7"/>
      <c r="Q58" s="7">
        <f>ROUND(O58*0.1,2)+0.01</f>
        <v>48248.9</v>
      </c>
      <c r="R58" s="7">
        <f t="shared" ref="R58" si="394">ROUND(Q58*0.15,2)</f>
        <v>7237.34</v>
      </c>
      <c r="S58" s="7">
        <f>ROUND(Q58*0.85,2)-0.01</f>
        <v>41011.56</v>
      </c>
    </row>
    <row r="59" spans="1:19" ht="15" customHeight="1" x14ac:dyDescent="0.25">
      <c r="A59" s="23">
        <f t="shared" si="64"/>
        <v>44723</v>
      </c>
      <c r="B59" s="7">
        <v>115534.75</v>
      </c>
      <c r="C59" s="7">
        <v>-20</v>
      </c>
      <c r="D59" s="7">
        <v>-44329.75</v>
      </c>
      <c r="E59" s="7">
        <f t="shared" ref="E59" si="395">SUM(B59:D59)</f>
        <v>71185</v>
      </c>
      <c r="F59" s="16"/>
      <c r="G59" s="7">
        <v>3144735.11</v>
      </c>
      <c r="H59" s="7">
        <v>-249.04</v>
      </c>
      <c r="I59" s="7">
        <v>-2938563.79</v>
      </c>
      <c r="J59" s="7">
        <f t="shared" ref="J59" si="396">SUM(G59:I59)</f>
        <v>205922.2799999998</v>
      </c>
      <c r="K59" s="16"/>
      <c r="L59" s="7">
        <f t="shared" ref="L59" si="397">B59+G59</f>
        <v>3260269.86</v>
      </c>
      <c r="M59" s="7">
        <f t="shared" ref="M59" si="398">C59+H59</f>
        <v>-269.03999999999996</v>
      </c>
      <c r="N59" s="7">
        <f t="shared" ref="N59" si="399">D59+I59</f>
        <v>-2982893.54</v>
      </c>
      <c r="O59" s="7">
        <f t="shared" ref="O59" si="400">E59+J59</f>
        <v>277107.2799999998</v>
      </c>
      <c r="P59" s="7"/>
      <c r="Q59" s="7">
        <f>ROUND(O59*0.1,2)</f>
        <v>27710.73</v>
      </c>
      <c r="R59" s="7">
        <f t="shared" ref="R59" si="401">ROUND(Q59*0.15,2)</f>
        <v>4156.6099999999997</v>
      </c>
      <c r="S59" s="7">
        <f>ROUND(Q59*0.85,2)</f>
        <v>23554.12</v>
      </c>
    </row>
    <row r="60" spans="1:19" ht="15" customHeight="1" x14ac:dyDescent="0.25">
      <c r="A60" s="23">
        <f t="shared" si="64"/>
        <v>44730</v>
      </c>
      <c r="B60" s="7">
        <v>30626.5</v>
      </c>
      <c r="C60" s="7">
        <v>0</v>
      </c>
      <c r="D60" s="7">
        <v>-29007.25</v>
      </c>
      <c r="E60" s="7">
        <f t="shared" ref="E60" si="402">SUM(B60:D60)</f>
        <v>1619.25</v>
      </c>
      <c r="F60" s="16"/>
      <c r="G60" s="7">
        <v>3487198.52</v>
      </c>
      <c r="H60" s="7">
        <v>-790</v>
      </c>
      <c r="I60" s="7">
        <v>-3244090.71</v>
      </c>
      <c r="J60" s="7">
        <f t="shared" ref="J60" si="403">SUM(G60:I60)</f>
        <v>242317.81000000006</v>
      </c>
      <c r="K60" s="16"/>
      <c r="L60" s="7">
        <f t="shared" ref="L60" si="404">B60+G60</f>
        <v>3517825.02</v>
      </c>
      <c r="M60" s="7">
        <f t="shared" ref="M60" si="405">C60+H60</f>
        <v>-790</v>
      </c>
      <c r="N60" s="7">
        <f t="shared" ref="N60" si="406">D60+I60</f>
        <v>-3273097.96</v>
      </c>
      <c r="O60" s="7">
        <f t="shared" ref="O60" si="407">E60+J60</f>
        <v>243937.06000000006</v>
      </c>
      <c r="P60" s="7"/>
      <c r="Q60" s="7">
        <f>ROUND(O60*0.1,2)-0.01</f>
        <v>24393.7</v>
      </c>
      <c r="R60" s="7">
        <f>ROUND(Q60*0.15,2)-0.01</f>
        <v>3659.0499999999997</v>
      </c>
      <c r="S60" s="7">
        <f>ROUND(Q60*0.85,2)</f>
        <v>20734.650000000001</v>
      </c>
    </row>
    <row r="61" spans="1:19" ht="15" customHeight="1" x14ac:dyDescent="0.25">
      <c r="A61" s="23">
        <f t="shared" si="64"/>
        <v>44737</v>
      </c>
      <c r="B61" s="7">
        <v>43234.5</v>
      </c>
      <c r="C61" s="7">
        <v>-25</v>
      </c>
      <c r="D61" s="7">
        <v>-33954.75</v>
      </c>
      <c r="E61" s="7">
        <f t="shared" ref="E61:E62" si="408">SUM(B61:D61)</f>
        <v>9254.75</v>
      </c>
      <c r="F61" s="16"/>
      <c r="G61" s="7">
        <v>3361892.9099999997</v>
      </c>
      <c r="H61" s="7">
        <v>-39</v>
      </c>
      <c r="I61" s="7">
        <v>-3052049.76</v>
      </c>
      <c r="J61" s="7">
        <f t="shared" ref="J61:J62" si="409">SUM(G61:I61)</f>
        <v>309804.14999999991</v>
      </c>
      <c r="K61" s="16"/>
      <c r="L61" s="7">
        <f t="shared" ref="L61:L62" si="410">B61+G61</f>
        <v>3405127.4099999997</v>
      </c>
      <c r="M61" s="7">
        <f t="shared" ref="M61:M62" si="411">C61+H61</f>
        <v>-64</v>
      </c>
      <c r="N61" s="7">
        <f t="shared" ref="N61:N62" si="412">D61+I61</f>
        <v>-3086004.51</v>
      </c>
      <c r="O61" s="7">
        <f t="shared" ref="O61:O62" si="413">E61+J61</f>
        <v>319058.89999999991</v>
      </c>
      <c r="P61" s="7"/>
      <c r="Q61" s="7">
        <f>ROUND(O61*0.1,2)-0.04</f>
        <v>31905.85</v>
      </c>
      <c r="R61" s="7">
        <f>ROUND(Q61*0.15,2)</f>
        <v>4785.88</v>
      </c>
      <c r="S61" s="7">
        <f>ROUND(Q61*0.85,2)</f>
        <v>27119.97</v>
      </c>
    </row>
    <row r="62" spans="1:19" ht="15" customHeight="1" x14ac:dyDescent="0.25">
      <c r="A62" s="24" t="s">
        <v>22</v>
      </c>
      <c r="B62" s="7">
        <v>17364</v>
      </c>
      <c r="C62" s="7">
        <v>0</v>
      </c>
      <c r="D62" s="7">
        <v>-13988.75</v>
      </c>
      <c r="E62" s="7">
        <f t="shared" si="408"/>
        <v>3375.25</v>
      </c>
      <c r="F62" s="16"/>
      <c r="G62" s="7">
        <v>1551806.79</v>
      </c>
      <c r="H62" s="7">
        <v>-2684</v>
      </c>
      <c r="I62" s="7">
        <v>-1411258.56</v>
      </c>
      <c r="J62" s="7">
        <f t="shared" si="409"/>
        <v>137864.22999999998</v>
      </c>
      <c r="K62" s="16"/>
      <c r="L62" s="7">
        <f t="shared" si="410"/>
        <v>1569170.79</v>
      </c>
      <c r="M62" s="7">
        <f t="shared" si="411"/>
        <v>-2684</v>
      </c>
      <c r="N62" s="7">
        <f t="shared" si="412"/>
        <v>-1425247.31</v>
      </c>
      <c r="O62" s="7">
        <f t="shared" si="413"/>
        <v>141239.47999999998</v>
      </c>
      <c r="P62" s="7"/>
      <c r="Q62" s="7">
        <f>ROUND(O62*0.1,2)+0.01</f>
        <v>14123.960000000001</v>
      </c>
      <c r="R62" s="7">
        <f>ROUND(Q62*0.15,2)</f>
        <v>2118.59</v>
      </c>
      <c r="S62" s="7">
        <f>ROUND(Q62*0.85,2)</f>
        <v>12005.37</v>
      </c>
    </row>
    <row r="63" spans="1:19" ht="15" customHeight="1" x14ac:dyDescent="0.25">
      <c r="A63" s="23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7"/>
    </row>
    <row r="64" spans="1:19" ht="15" customHeight="1" thickBot="1" x14ac:dyDescent="0.3">
      <c r="B64" s="8">
        <f>SUM(B10:B63)</f>
        <v>9638713.3499999996</v>
      </c>
      <c r="C64" s="8">
        <f>SUM(C10:C63)</f>
        <v>-67612</v>
      </c>
      <c r="D64" s="8">
        <f>SUM(D10:D63)</f>
        <v>-9041516.5</v>
      </c>
      <c r="E64" s="8">
        <f>SUM(E10:E63)</f>
        <v>529584.85000000009</v>
      </c>
      <c r="F64" s="16"/>
      <c r="G64" s="8">
        <f>SUM(G10:G63)</f>
        <v>269410546.06999999</v>
      </c>
      <c r="H64" s="8">
        <f>SUM(H10:H63)</f>
        <v>-35509.39</v>
      </c>
      <c r="I64" s="8">
        <f>SUM(I10:I63)</f>
        <v>-249216394.56999996</v>
      </c>
      <c r="J64" s="8">
        <f>SUM(J10:J63)</f>
        <v>20158642.110000003</v>
      </c>
      <c r="K64" s="16"/>
      <c r="L64" s="8">
        <f>SUM(L10:L63)</f>
        <v>279049259.42000002</v>
      </c>
      <c r="M64" s="8">
        <f>SUM(M10:M63)</f>
        <v>-103121.39</v>
      </c>
      <c r="N64" s="8">
        <f>SUM(N10:N63)</f>
        <v>-258257911.06999996</v>
      </c>
      <c r="O64" s="8">
        <f>SUM(O10:O63)</f>
        <v>20688226.960000005</v>
      </c>
      <c r="P64" s="16"/>
      <c r="Q64" s="8">
        <f>SUM(Q10:Q63)</f>
        <v>2068822.68</v>
      </c>
      <c r="R64" s="8">
        <f>SUM(R10:R63)</f>
        <v>310323.39</v>
      </c>
      <c r="S64" s="8">
        <f>SUM(S10:S63)</f>
        <v>1758499.2900000005</v>
      </c>
    </row>
    <row r="65" spans="1:1" ht="15" customHeight="1" thickTop="1" x14ac:dyDescent="0.25"/>
    <row r="66" spans="1:1" ht="15" customHeight="1" x14ac:dyDescent="0.25">
      <c r="A66" s="14" t="s">
        <v>21</v>
      </c>
    </row>
    <row r="67" spans="1:1" ht="15" customHeight="1" x14ac:dyDescent="0.25">
      <c r="A67" s="14" t="s">
        <v>11</v>
      </c>
    </row>
    <row r="68" spans="1:1" ht="15" customHeight="1" x14ac:dyDescent="0.25">
      <c r="A68" s="14" t="s">
        <v>23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56" orientation="landscape" r:id="rId1"/>
  <ignoredErrors>
    <ignoredError sqref="E11" formulaRange="1"/>
    <ignoredError sqref="Q11:Q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2020-10-08T15:44:25Z</cp:lastPrinted>
  <dcterms:created xsi:type="dcterms:W3CDTF">2018-09-06T17:44:55Z</dcterms:created>
  <dcterms:modified xsi:type="dcterms:W3CDTF">2022-07-07T12:34:29Z</dcterms:modified>
</cp:coreProperties>
</file>