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6FC6407E-2944-469C-BB17-FA3797ED42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Town'!$A$1:$S$206</definedName>
    <definedName name="_xlnm.Print_Area" localSheetId="5">Greenbrier!$A$1:$S$114</definedName>
    <definedName name="_xlnm.Print_Area" localSheetId="3">'Mardi Gras'!$A$1:$S$206</definedName>
    <definedName name="_xlnm.Print_Area" localSheetId="1">Mountaineer!$A$1:$S$113</definedName>
    <definedName name="_xlnm.Print_Area" localSheetId="0">Total!$A$1:$S$21</definedName>
    <definedName name="_xlnm.Print_Area" localSheetId="2">Wheeling!$A$1:$S$158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6" i="3" l="1"/>
  <c r="R16" i="3"/>
  <c r="Q16" i="3"/>
  <c r="O16" i="3"/>
  <c r="N16" i="3"/>
  <c r="M16" i="3"/>
  <c r="L16" i="3"/>
  <c r="J16" i="3"/>
  <c r="I16" i="3"/>
  <c r="H16" i="3"/>
  <c r="G16" i="3"/>
  <c r="E16" i="3"/>
  <c r="D16" i="3"/>
  <c r="C16" i="3"/>
  <c r="B16" i="3"/>
  <c r="A16" i="3"/>
  <c r="N16" i="9"/>
  <c r="M16" i="9"/>
  <c r="L16" i="9"/>
  <c r="J16" i="9"/>
  <c r="E16" i="9"/>
  <c r="O16" i="9" s="1"/>
  <c r="Q16" i="9" s="1"/>
  <c r="A16" i="9"/>
  <c r="N16" i="1"/>
  <c r="M16" i="1"/>
  <c r="L16" i="1"/>
  <c r="J16" i="1"/>
  <c r="E16" i="1"/>
  <c r="N16" i="8"/>
  <c r="M16" i="8"/>
  <c r="L16" i="8"/>
  <c r="J16" i="8"/>
  <c r="E16" i="8"/>
  <c r="N16" i="7"/>
  <c r="M16" i="7"/>
  <c r="L16" i="7"/>
  <c r="J16" i="7"/>
  <c r="E16" i="7"/>
  <c r="O16" i="7" s="1"/>
  <c r="Q16" i="7" s="1"/>
  <c r="A16" i="7"/>
  <c r="N16" i="4"/>
  <c r="M16" i="4"/>
  <c r="L16" i="4"/>
  <c r="J16" i="4"/>
  <c r="E16" i="4"/>
  <c r="O16" i="4" s="1"/>
  <c r="Q16" i="4" s="1"/>
  <c r="S16" i="4" s="1"/>
  <c r="Q15" i="8"/>
  <c r="S15" i="4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O15" i="8" s="1"/>
  <c r="A15" i="8"/>
  <c r="A16" i="8" s="1"/>
  <c r="N15" i="7"/>
  <c r="M15" i="7"/>
  <c r="L15" i="7"/>
  <c r="J15" i="7"/>
  <c r="E15" i="7"/>
  <c r="O15" i="7" s="1"/>
  <c r="Q15" i="7" s="1"/>
  <c r="N15" i="4"/>
  <c r="M15" i="4"/>
  <c r="L15" i="4"/>
  <c r="J15" i="4"/>
  <c r="E15" i="4"/>
  <c r="O15" i="4" s="1"/>
  <c r="Q15" i="4" s="1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J14" i="3" s="1"/>
  <c r="E14" i="7"/>
  <c r="O14" i="7" s="1"/>
  <c r="Q14" i="7" s="1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O13" i="8" s="1"/>
  <c r="Q13" i="8" s="1"/>
  <c r="N13" i="7"/>
  <c r="M13" i="7"/>
  <c r="L13" i="7"/>
  <c r="J13" i="7"/>
  <c r="E13" i="7"/>
  <c r="O13" i="7" s="1"/>
  <c r="Q13" i="7" s="1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O12" i="1" s="1"/>
  <c r="Q12" i="1" s="1"/>
  <c r="N12" i="8"/>
  <c r="M12" i="8"/>
  <c r="L12" i="8"/>
  <c r="J12" i="8"/>
  <c r="E12" i="8"/>
  <c r="O12" i="8" s="1"/>
  <c r="Q12" i="8" s="1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O11" i="8" s="1"/>
  <c r="Q11" i="8" s="1"/>
  <c r="N11" i="7"/>
  <c r="M11" i="7"/>
  <c r="L11" i="7"/>
  <c r="J11" i="7"/>
  <c r="E11" i="7"/>
  <c r="N11" i="4"/>
  <c r="M11" i="4"/>
  <c r="L11" i="4"/>
  <c r="J11" i="4"/>
  <c r="E11" i="4"/>
  <c r="O11" i="4" s="1"/>
  <c r="Q11" i="4" s="1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N10" i="8"/>
  <c r="M10" i="8"/>
  <c r="E10" i="8"/>
  <c r="A10" i="8"/>
  <c r="A11" i="8" s="1"/>
  <c r="A12" i="8" s="1"/>
  <c r="A13" i="8" s="1"/>
  <c r="A14" i="8" s="1"/>
  <c r="N10" i="7"/>
  <c r="M10" i="7"/>
  <c r="L10" i="7"/>
  <c r="J10" i="7"/>
  <c r="E10" i="7"/>
  <c r="O10" i="7" s="1"/>
  <c r="Q10" i="7" s="1"/>
  <c r="A10" i="7"/>
  <c r="A11" i="7" s="1"/>
  <c r="A12" i="7" s="1"/>
  <c r="A13" i="7" s="1"/>
  <c r="A14" i="7" s="1"/>
  <c r="A15" i="7" s="1"/>
  <c r="N10" i="4"/>
  <c r="M10" i="4"/>
  <c r="L10" i="4"/>
  <c r="J10" i="4"/>
  <c r="E10" i="4"/>
  <c r="O16" i="1" l="1"/>
  <c r="Q16" i="1" s="1"/>
  <c r="S16" i="1" s="1"/>
  <c r="O16" i="8"/>
  <c r="Q16" i="8" s="1"/>
  <c r="S16" i="9"/>
  <c r="R16" i="9"/>
  <c r="O10" i="9"/>
  <c r="Q10" i="9" s="1"/>
  <c r="O13" i="9"/>
  <c r="Q13" i="9" s="1"/>
  <c r="O13" i="1"/>
  <c r="Q13" i="1" s="1"/>
  <c r="S13" i="1" s="1"/>
  <c r="S16" i="8"/>
  <c r="R16" i="8"/>
  <c r="L14" i="3"/>
  <c r="L15" i="3"/>
  <c r="S16" i="7"/>
  <c r="R16" i="7"/>
  <c r="J15" i="3"/>
  <c r="R16" i="4"/>
  <c r="O15" i="1"/>
  <c r="Q15" i="1" s="1"/>
  <c r="S15" i="1" s="1"/>
  <c r="N15" i="3"/>
  <c r="M15" i="3"/>
  <c r="E15" i="3"/>
  <c r="R15" i="4"/>
  <c r="O15" i="9"/>
  <c r="Q15" i="9" s="1"/>
  <c r="N14" i="3"/>
  <c r="S15" i="8"/>
  <c r="R15" i="8"/>
  <c r="M14" i="3"/>
  <c r="S15" i="7"/>
  <c r="R15" i="7"/>
  <c r="E14" i="3"/>
  <c r="O12" i="7"/>
  <c r="Q12" i="7" s="1"/>
  <c r="O14" i="9"/>
  <c r="Q14" i="9" s="1"/>
  <c r="S14" i="9" s="1"/>
  <c r="O14" i="1"/>
  <c r="Q14" i="1" s="1"/>
  <c r="O14" i="8"/>
  <c r="M13" i="3"/>
  <c r="N13" i="3"/>
  <c r="S14" i="7"/>
  <c r="R14" i="7"/>
  <c r="E13" i="3"/>
  <c r="J13" i="3"/>
  <c r="L13" i="3"/>
  <c r="O14" i="4"/>
  <c r="S13" i="9"/>
  <c r="R13" i="9"/>
  <c r="N12" i="3"/>
  <c r="R13" i="1"/>
  <c r="M12" i="3"/>
  <c r="R13" i="8"/>
  <c r="S13" i="8"/>
  <c r="L12" i="3"/>
  <c r="E12" i="3"/>
  <c r="S13" i="7"/>
  <c r="R13" i="7"/>
  <c r="J12" i="3"/>
  <c r="O13" i="4"/>
  <c r="A13" i="4"/>
  <c r="A12" i="3"/>
  <c r="A11" i="3"/>
  <c r="O12" i="9"/>
  <c r="Q12" i="9" s="1"/>
  <c r="R12" i="9" s="1"/>
  <c r="O12" i="4"/>
  <c r="S12" i="1"/>
  <c r="R12" i="1"/>
  <c r="N11" i="3"/>
  <c r="S12" i="8"/>
  <c r="R12" i="8"/>
  <c r="E11" i="3"/>
  <c r="R12" i="7"/>
  <c r="S12" i="7"/>
  <c r="J11" i="3"/>
  <c r="L11" i="3"/>
  <c r="M11" i="3"/>
  <c r="O11" i="9"/>
  <c r="Q11" i="9" s="1"/>
  <c r="R11" i="9" s="1"/>
  <c r="O11" i="1"/>
  <c r="Q11" i="1" s="1"/>
  <c r="S11" i="1" s="1"/>
  <c r="O11" i="7"/>
  <c r="S11" i="8"/>
  <c r="R11" i="8"/>
  <c r="S11" i="4"/>
  <c r="R11" i="4"/>
  <c r="O10" i="1"/>
  <c r="Q10" i="1" s="1"/>
  <c r="R10" i="1" s="1"/>
  <c r="M10" i="3"/>
  <c r="N10" i="3"/>
  <c r="J10" i="8"/>
  <c r="J10" i="3" s="1"/>
  <c r="L10" i="3"/>
  <c r="E10" i="3"/>
  <c r="S10" i="9"/>
  <c r="R10" i="9"/>
  <c r="S10" i="7"/>
  <c r="R10" i="7"/>
  <c r="O10" i="4"/>
  <c r="I18" i="9"/>
  <c r="H18" i="9"/>
  <c r="G18" i="9"/>
  <c r="D18" i="9"/>
  <c r="C18" i="9"/>
  <c r="B18" i="9"/>
  <c r="I18" i="1"/>
  <c r="H18" i="1"/>
  <c r="G18" i="1"/>
  <c r="D18" i="1"/>
  <c r="C18" i="1"/>
  <c r="B18" i="1"/>
  <c r="I18" i="8"/>
  <c r="H18" i="8"/>
  <c r="G18" i="8"/>
  <c r="D18" i="8"/>
  <c r="C18" i="8"/>
  <c r="B18" i="8"/>
  <c r="I18" i="7"/>
  <c r="H18" i="7"/>
  <c r="G18" i="7"/>
  <c r="D18" i="7"/>
  <c r="C18" i="7"/>
  <c r="B18" i="7"/>
  <c r="I18" i="4"/>
  <c r="H18" i="4"/>
  <c r="G18" i="4"/>
  <c r="C18" i="4"/>
  <c r="D18" i="4"/>
  <c r="B18" i="4"/>
  <c r="N9" i="4"/>
  <c r="N18" i="4" s="1"/>
  <c r="M9" i="4"/>
  <c r="M18" i="4" s="1"/>
  <c r="L9" i="4"/>
  <c r="L18" i="4" s="1"/>
  <c r="J9" i="4"/>
  <c r="J18" i="4" s="1"/>
  <c r="E9" i="4"/>
  <c r="E18" i="4" s="1"/>
  <c r="N9" i="7"/>
  <c r="N18" i="7" s="1"/>
  <c r="M9" i="7"/>
  <c r="M18" i="7" s="1"/>
  <c r="L9" i="7"/>
  <c r="L18" i="7" s="1"/>
  <c r="J9" i="7"/>
  <c r="J18" i="7" s="1"/>
  <c r="E9" i="7"/>
  <c r="N9" i="8"/>
  <c r="N18" i="8" s="1"/>
  <c r="M9" i="8"/>
  <c r="M18" i="8" s="1"/>
  <c r="L9" i="8"/>
  <c r="L18" i="8" s="1"/>
  <c r="J9" i="8"/>
  <c r="E9" i="8"/>
  <c r="E18" i="8" s="1"/>
  <c r="N9" i="1"/>
  <c r="N18" i="1" s="1"/>
  <c r="M9" i="1"/>
  <c r="M18" i="1" s="1"/>
  <c r="L9" i="1"/>
  <c r="L18" i="1" s="1"/>
  <c r="J9" i="1"/>
  <c r="J18" i="1" s="1"/>
  <c r="E9" i="1"/>
  <c r="E18" i="1" s="1"/>
  <c r="R16" i="1" l="1"/>
  <c r="S11" i="9"/>
  <c r="R15" i="1"/>
  <c r="Q15" i="3"/>
  <c r="S15" i="9"/>
  <c r="S15" i="3" s="1"/>
  <c r="R15" i="9"/>
  <c r="O15" i="3"/>
  <c r="R15" i="3"/>
  <c r="R11" i="1"/>
  <c r="R14" i="1"/>
  <c r="S14" i="1"/>
  <c r="Q14" i="8"/>
  <c r="S14" i="8" s="1"/>
  <c r="O14" i="3"/>
  <c r="R14" i="9"/>
  <c r="R14" i="8"/>
  <c r="Q14" i="4"/>
  <c r="O13" i="3"/>
  <c r="Q13" i="4"/>
  <c r="A13" i="3"/>
  <c r="A14" i="4"/>
  <c r="S12" i="9"/>
  <c r="Q12" i="4"/>
  <c r="Q12" i="3" s="1"/>
  <c r="O12" i="3"/>
  <c r="O10" i="8"/>
  <c r="Q10" i="8" s="1"/>
  <c r="S10" i="8" s="1"/>
  <c r="Q11" i="7"/>
  <c r="O11" i="3"/>
  <c r="S10" i="1"/>
  <c r="O9" i="7"/>
  <c r="O18" i="7" s="1"/>
  <c r="J18" i="8"/>
  <c r="Q10" i="4"/>
  <c r="E18" i="7"/>
  <c r="O9" i="4"/>
  <c r="Q9" i="4" s="1"/>
  <c r="O9" i="1"/>
  <c r="O18" i="1" s="1"/>
  <c r="O9" i="8"/>
  <c r="O18" i="8" l="1"/>
  <c r="A14" i="3"/>
  <c r="A15" i="4"/>
  <c r="Q14" i="3"/>
  <c r="R14" i="4"/>
  <c r="R14" i="3" s="1"/>
  <c r="S14" i="4"/>
  <c r="S14" i="3" s="1"/>
  <c r="O10" i="3"/>
  <c r="R10" i="8"/>
  <c r="S13" i="4"/>
  <c r="S13" i="3" s="1"/>
  <c r="Q13" i="3"/>
  <c r="R13" i="4"/>
  <c r="R13" i="3" s="1"/>
  <c r="S12" i="4"/>
  <c r="S12" i="3" s="1"/>
  <c r="R12" i="4"/>
  <c r="R12" i="3" s="1"/>
  <c r="S11" i="7"/>
  <c r="S11" i="3" s="1"/>
  <c r="Q11" i="3"/>
  <c r="R11" i="7"/>
  <c r="R11" i="3" s="1"/>
  <c r="Q9" i="7"/>
  <c r="Q18" i="7" s="1"/>
  <c r="Q10" i="3"/>
  <c r="S10" i="4"/>
  <c r="S10" i="3" s="1"/>
  <c r="R10" i="4"/>
  <c r="O18" i="4"/>
  <c r="Q18" i="4"/>
  <c r="Q9" i="1"/>
  <c r="Q18" i="1" s="1"/>
  <c r="Q9" i="8"/>
  <c r="Q18" i="8" s="1"/>
  <c r="R10" i="3" l="1"/>
  <c r="A15" i="3"/>
  <c r="A16" i="4"/>
  <c r="S9" i="7"/>
  <c r="S18" i="7" s="1"/>
  <c r="R9" i="7"/>
  <c r="R18" i="7" s="1"/>
  <c r="R9" i="1"/>
  <c r="R18" i="1" s="1"/>
  <c r="S9" i="1"/>
  <c r="S18" i="1" s="1"/>
  <c r="S9" i="4"/>
  <c r="S18" i="4" s="1"/>
  <c r="R9" i="4"/>
  <c r="R18" i="4" s="1"/>
  <c r="S9" i="8"/>
  <c r="S18" i="8" s="1"/>
  <c r="R9" i="8"/>
  <c r="R18" i="8" s="1"/>
  <c r="N9" i="9" l="1"/>
  <c r="N18" i="9" s="1"/>
  <c r="M9" i="9"/>
  <c r="M18" i="9" s="1"/>
  <c r="L9" i="9"/>
  <c r="L18" i="9" s="1"/>
  <c r="J9" i="9"/>
  <c r="J18" i="9" s="1"/>
  <c r="E9" i="9"/>
  <c r="E18" i="9" s="1"/>
  <c r="O9" i="9" l="1"/>
  <c r="O18" i="9" s="1"/>
  <c r="Q9" i="9" l="1"/>
  <c r="S9" i="9" l="1"/>
  <c r="S18" i="9" s="1"/>
  <c r="Q18" i="9"/>
  <c r="R9" i="9"/>
  <c r="R18" i="9" s="1"/>
  <c r="I9" i="3" l="1"/>
  <c r="H9" i="3"/>
  <c r="G9" i="3"/>
  <c r="D9" i="3"/>
  <c r="C9" i="3"/>
  <c r="B9" i="3"/>
  <c r="J9" i="3" l="1"/>
  <c r="N9" i="3"/>
  <c r="L9" i="3"/>
  <c r="E9" i="3"/>
  <c r="M9" i="3"/>
  <c r="Q9" i="3" l="1"/>
  <c r="O9" i="3"/>
  <c r="S9" i="3" l="1"/>
  <c r="R9" i="3"/>
  <c r="I18" i="3"/>
  <c r="H18" i="3"/>
  <c r="G18" i="3"/>
  <c r="N18" i="3" l="1"/>
  <c r="M18" i="3"/>
  <c r="D18" i="3" l="1"/>
  <c r="C18" i="3"/>
  <c r="B18" i="3"/>
  <c r="J18" i="3" l="1"/>
  <c r="E18" i="3"/>
  <c r="L18" i="3" l="1"/>
  <c r="O18" i="3" l="1"/>
  <c r="Q18" i="3" l="1"/>
  <c r="R18" i="3" l="1"/>
  <c r="S18" i="3"/>
  <c r="A9" i="9" l="1"/>
  <c r="A9" i="3"/>
  <c r="A9" i="1"/>
  <c r="A9" i="8"/>
  <c r="A9" i="7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<sst xmlns="http://schemas.openxmlformats.org/spreadsheetml/2006/main" count="122" uniqueCount="28">
  <si>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</si>
  <si>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</si>
  <si>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</si>
  <si>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</si>
  <si>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</si>
  <si>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</si>
  <si>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</si>
  <si>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</si>
  <si>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</si>
  <si>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</si>
  <si>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</si>
  <si>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</si>
  <si>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</si>
  <si>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</si>
  <si>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</si>
  <si>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</si>
  <si>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</si>
  <si>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</si>
  <si>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</si>
  <si>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</si>
  <si>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</si>
  <si>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</si>
  <si>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</si>
  <si>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</si>
  <si>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</si>
  <si>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</si>
  <si>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</si>
  <si>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AUGUST 23,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</si>
</sst>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1"/>
  <sheetViews>
    <sheetView tabSelected="1" zoomScaleNormal="100" workbookViewId="0">
      <pane ySplit="7" topLeftCell="A8" activePane="bottomLeft" state="frozen"/>
      <selection pane="bottomLeft" activeCell="A17" sqref="A17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7"/>
      <c r="B17" s="6"/>
      <c r="C17" s="6"/>
      <c r="D17" s="6"/>
      <c r="E17" s="6"/>
      <c r="F17" s="12"/>
      <c r="G17" s="6"/>
      <c r="H17" s="6"/>
      <c r="I17" s="6"/>
      <c r="J17" s="6"/>
      <c r="K17" s="12"/>
      <c r="L17" s="6"/>
      <c r="M17" s="6"/>
      <c r="N17" s="6"/>
      <c r="O17" s="6"/>
      <c r="P17" s="12"/>
      <c r="Q17" s="6"/>
      <c r="R17" s="6"/>
      <c r="S17" s="6"/>
      <c r="T17" s="14"/>
    </row>
    <row r="18" spans="1:20" ht="15" customHeight="1" thickBot="1" x14ac:dyDescent="0.3">
      <c r="B18" s="7">
        <f>SUM(B9:B17)</f>
        <v>4128811.5530149997</v>
      </c>
      <c r="C18" s="7">
        <f>SUM(C9:C17)</f>
        <v>-95473.05</v>
      </c>
      <c r="D18" s="7">
        <f>SUM(D9:D17)</f>
        <v>-3537425.5300020007</v>
      </c>
      <c r="E18" s="7">
        <f>SUM(E9:E17)</f>
        <v>495912.97301299986</v>
      </c>
      <c r="F18" s="12"/>
      <c r="G18" s="7">
        <f>SUM(G9:G17)</f>
        <v>37450527.349999994</v>
      </c>
      <c r="H18" s="7">
        <f>SUM(H9:H17)</f>
        <v>-88023.430000000008</v>
      </c>
      <c r="I18" s="7">
        <f>SUM(I9:I17)</f>
        <v>-31977934.740000002</v>
      </c>
      <c r="J18" s="7">
        <f>SUM(J9:J17)</f>
        <v>5384569.1799999997</v>
      </c>
      <c r="K18" s="12"/>
      <c r="L18" s="7">
        <f>SUM(L9:L17)</f>
        <v>41579338.903014995</v>
      </c>
      <c r="M18" s="7">
        <f>SUM(M9:M17)</f>
        <v>-183496.48</v>
      </c>
      <c r="N18" s="7">
        <f>SUM(N9:N17)</f>
        <v>-35515360.270002</v>
      </c>
      <c r="O18" s="7">
        <f>SUM(O9:O17)</f>
        <v>5880482.1530129993</v>
      </c>
      <c r="P18" s="12"/>
      <c r="Q18" s="7">
        <f>SUM(Q9:Q17)</f>
        <v>588048.26</v>
      </c>
      <c r="R18" s="7">
        <f>SUM(R9:R17)</f>
        <v>88207.26</v>
      </c>
      <c r="S18" s="7">
        <f>SUM(S9:S17)</f>
        <v>499840.99999999994</v>
      </c>
      <c r="T18" s="12"/>
    </row>
    <row r="19" spans="1:20" ht="15" customHeight="1" thickTop="1" x14ac:dyDescent="0.25"/>
    <row r="20" spans="1:20" ht="15" customHeight="1" x14ac:dyDescent="0.25">
      <c r="A20" s="11" t="s">
        <v>23</v>
      </c>
    </row>
    <row r="21" spans="1:20" ht="15" customHeight="1" x14ac:dyDescent="0.25">
      <c r="A21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1"/>
  <sheetViews>
    <sheetView zoomScaleNormal="100" workbookViewId="0">
      <pane ySplit="6" topLeftCell="A7" activePane="bottomLeft" state="frozen"/>
      <selection activeCell="A4" sqref="A4:S4"/>
      <selection pane="bottomLeft" activeCell="A17" sqref="A17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16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49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0">SUM(G16:I16)</f>
        <v>25772.069999999978</v>
      </c>
      <c r="K16" s="12"/>
      <c r="L16" s="6">
        <f t="shared" ref="L16" si="51">B16+G16</f>
        <v>344120.22</v>
      </c>
      <c r="M16" s="6">
        <f t="shared" ref="M16" si="52">C16+H16</f>
        <v>0</v>
      </c>
      <c r="N16" s="6">
        <f t="shared" ref="N16" si="53">D16+I16</f>
        <v>-316033.8</v>
      </c>
      <c r="O16" s="6">
        <f t="shared" ref="O16" si="54">E16+J16</f>
        <v>28086.419999999976</v>
      </c>
      <c r="P16" s="6"/>
      <c r="Q16" s="6">
        <f>ROUND(O16*0.1,2)</f>
        <v>2808.64</v>
      </c>
      <c r="R16" s="6">
        <f>ROUND(Q16*0.15,2)</f>
        <v>421.3</v>
      </c>
      <c r="S16" s="6">
        <f>ROUND(Q16*0.85,2)</f>
        <v>2387.34</v>
      </c>
    </row>
    <row r="17" spans="1:19" ht="15" customHeight="1" x14ac:dyDescent="0.25">
      <c r="A17" s="20"/>
      <c r="B17" s="6"/>
      <c r="C17" s="6"/>
      <c r="D17" s="6"/>
      <c r="E17" s="6"/>
      <c r="F17" s="12"/>
      <c r="G17" s="6"/>
      <c r="H17" s="6"/>
      <c r="I17" s="6"/>
      <c r="J17" s="6"/>
      <c r="K17" s="12"/>
      <c r="L17" s="6"/>
      <c r="M17" s="6"/>
      <c r="N17" s="6"/>
      <c r="O17" s="6"/>
      <c r="P17" s="6"/>
      <c r="Q17" s="6"/>
      <c r="R17" s="6"/>
      <c r="S17" s="6"/>
    </row>
    <row r="18" spans="1:19" ht="15" customHeight="1" thickBot="1" x14ac:dyDescent="0.3">
      <c r="B18" s="7">
        <f>SUM(B9:B17)</f>
        <v>403951.27</v>
      </c>
      <c r="C18" s="7">
        <f t="shared" ref="C18:E18" si="55">SUM(C9:C17)</f>
        <v>-4430</v>
      </c>
      <c r="D18" s="7">
        <f t="shared" si="55"/>
        <v>-341950.80000000005</v>
      </c>
      <c r="E18" s="7">
        <f t="shared" si="55"/>
        <v>57570.469999999994</v>
      </c>
      <c r="F18" s="12"/>
      <c r="G18" s="7">
        <f>SUM(G9:G17)</f>
        <v>2713924.8999999994</v>
      </c>
      <c r="H18" s="7">
        <f t="shared" ref="H18" si="56">SUM(H9:H17)</f>
        <v>-1870</v>
      </c>
      <c r="I18" s="7">
        <f t="shared" ref="I18" si="57">SUM(I9:I17)</f>
        <v>-2408035.2999999998</v>
      </c>
      <c r="J18" s="7">
        <f t="shared" ref="J18" si="58">SUM(J9:J17)</f>
        <v>304019.59999999998</v>
      </c>
      <c r="K18" s="12"/>
      <c r="L18" s="7">
        <f>SUM(L9:L17)</f>
        <v>3117876.17</v>
      </c>
      <c r="M18" s="7">
        <f t="shared" ref="M18" si="59">SUM(M9:M17)</f>
        <v>-6300</v>
      </c>
      <c r="N18" s="7">
        <f t="shared" ref="N18" si="60">SUM(N9:N17)</f>
        <v>-2749986.1</v>
      </c>
      <c r="O18" s="7">
        <f t="shared" ref="O18" si="61">SUM(O9:O17)</f>
        <v>361590.06999999989</v>
      </c>
      <c r="P18" s="12"/>
      <c r="Q18" s="7">
        <f>SUM(Q9:Q17)</f>
        <v>36159.009999999995</v>
      </c>
      <c r="R18" s="7">
        <f t="shared" ref="R18:S18" si="62">SUM(R9:R17)</f>
        <v>5423.87</v>
      </c>
      <c r="S18" s="7">
        <f t="shared" si="62"/>
        <v>30735.14</v>
      </c>
    </row>
    <row r="19" spans="1:19" ht="15" customHeight="1" thickTop="1" x14ac:dyDescent="0.25"/>
    <row r="20" spans="1:19" ht="15" customHeight="1" x14ac:dyDescent="0.25">
      <c r="A20" s="11" t="s">
        <v>23</v>
      </c>
    </row>
    <row r="21" spans="1:19" ht="15" customHeight="1" x14ac:dyDescent="0.25">
      <c r="A2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1"/>
  <sheetViews>
    <sheetView zoomScaleNormal="100" workbookViewId="0">
      <pane ySplit="6" topLeftCell="A7" activePane="bottomLeft" state="frozen"/>
      <selection activeCell="A4" sqref="A4:S4"/>
      <selection pane="bottomLeft" activeCell="A17" sqref="A17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16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/>
      <c r="B17" s="6"/>
      <c r="C17" s="6"/>
      <c r="D17" s="6"/>
      <c r="E17" s="6"/>
      <c r="F17" s="12"/>
      <c r="G17" s="6"/>
      <c r="H17" s="6"/>
      <c r="I17" s="6"/>
      <c r="J17" s="6"/>
      <c r="K17" s="12"/>
      <c r="L17" s="6"/>
      <c r="M17" s="6"/>
      <c r="N17" s="6"/>
      <c r="O17" s="6"/>
      <c r="P17" s="6"/>
      <c r="Q17" s="6"/>
      <c r="R17" s="6"/>
      <c r="S17" s="6"/>
    </row>
    <row r="18" spans="1:19" ht="15" customHeight="1" thickBot="1" x14ac:dyDescent="0.3">
      <c r="B18" s="7">
        <f>SUM(B9:B17)</f>
        <v>1900571.0099999998</v>
      </c>
      <c r="C18" s="7">
        <f t="shared" ref="C18:E18" si="65">SUM(C9:C17)</f>
        <v>-87994.05</v>
      </c>
      <c r="D18" s="7">
        <f t="shared" si="65"/>
        <v>-1644321.53</v>
      </c>
      <c r="E18" s="7">
        <f t="shared" si="65"/>
        <v>168255.42999999985</v>
      </c>
      <c r="F18" s="12"/>
      <c r="G18" s="7">
        <f>SUM(G9:G17)</f>
        <v>0</v>
      </c>
      <c r="H18" s="7">
        <f t="shared" ref="H18:J18" si="66">SUM(H9:H17)</f>
        <v>0</v>
      </c>
      <c r="I18" s="7">
        <f t="shared" si="66"/>
        <v>0</v>
      </c>
      <c r="J18" s="7">
        <f t="shared" si="66"/>
        <v>0</v>
      </c>
      <c r="K18" s="12"/>
      <c r="L18" s="7">
        <f>SUM(L9:L17)</f>
        <v>1900571.0099999998</v>
      </c>
      <c r="M18" s="7">
        <f t="shared" ref="M18:O18" si="67">SUM(M9:M17)</f>
        <v>-87994.05</v>
      </c>
      <c r="N18" s="7">
        <f t="shared" si="67"/>
        <v>-1644321.53</v>
      </c>
      <c r="O18" s="7">
        <f t="shared" si="67"/>
        <v>168255.42999999985</v>
      </c>
      <c r="P18" s="12"/>
      <c r="Q18" s="7">
        <f>SUM(Q9:Q17)</f>
        <v>16825.54</v>
      </c>
      <c r="R18" s="7">
        <f t="shared" ref="R18:S18" si="68">SUM(R9:R17)</f>
        <v>2523.83</v>
      </c>
      <c r="S18" s="7">
        <f t="shared" si="68"/>
        <v>14301.710000000003</v>
      </c>
    </row>
    <row r="19" spans="1:19" ht="15" customHeight="1" thickTop="1" x14ac:dyDescent="0.25"/>
    <row r="20" spans="1:19" ht="15" customHeight="1" x14ac:dyDescent="0.25">
      <c r="A20" s="11" t="s">
        <v>23</v>
      </c>
    </row>
    <row r="21" spans="1:19" ht="15" customHeight="1" x14ac:dyDescent="0.25">
      <c r="A2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1"/>
  <sheetViews>
    <sheetView zoomScaleNormal="100" workbookViewId="0">
      <pane ySplit="6" topLeftCell="A7" activePane="bottomLeft" state="frozen"/>
      <selection activeCell="A4" sqref="A4:S4"/>
      <selection pane="bottomLeft" activeCell="A17" sqref="A17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16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/>
      <c r="B17" s="6"/>
      <c r="C17" s="6"/>
      <c r="D17" s="6"/>
      <c r="E17" s="6"/>
      <c r="F17" s="12"/>
      <c r="G17" s="6"/>
      <c r="H17" s="6"/>
      <c r="I17" s="6"/>
      <c r="J17" s="6"/>
      <c r="K17" s="12"/>
      <c r="L17" s="6"/>
      <c r="M17" s="6"/>
      <c r="N17" s="6"/>
      <c r="O17" s="6"/>
      <c r="P17" s="6"/>
      <c r="Q17" s="6"/>
      <c r="R17" s="6"/>
      <c r="S17" s="6"/>
    </row>
    <row r="18" spans="1:19" ht="15" customHeight="1" thickBot="1" x14ac:dyDescent="0.3">
      <c r="B18" s="7">
        <f>SUM(B9:B17)</f>
        <v>248702.72001500003</v>
      </c>
      <c r="C18" s="7">
        <f t="shared" ref="C18:E18" si="62">SUM(C9:C17)</f>
        <v>-2786</v>
      </c>
      <c r="D18" s="7">
        <f t="shared" si="62"/>
        <v>-206016.270002</v>
      </c>
      <c r="E18" s="7">
        <f t="shared" si="62"/>
        <v>39900.450013000009</v>
      </c>
      <c r="F18" s="12"/>
      <c r="G18" s="7">
        <f>SUM(G9:G17)</f>
        <v>134194.91</v>
      </c>
      <c r="H18" s="7">
        <f t="shared" ref="H18:J18" si="63">SUM(H9:H17)</f>
        <v>-7060.95</v>
      </c>
      <c r="I18" s="7">
        <f t="shared" si="63"/>
        <v>-113160.98000000001</v>
      </c>
      <c r="J18" s="7">
        <f t="shared" si="63"/>
        <v>13972.979999999996</v>
      </c>
      <c r="K18" s="12"/>
      <c r="L18" s="7">
        <f>SUM(L9:L17)</f>
        <v>382897.630015</v>
      </c>
      <c r="M18" s="7">
        <f t="shared" ref="M18:O18" si="64">SUM(M9:M17)</f>
        <v>-9846.9500000000007</v>
      </c>
      <c r="N18" s="7">
        <f t="shared" si="64"/>
        <v>-319177.25000200002</v>
      </c>
      <c r="O18" s="7">
        <f t="shared" si="64"/>
        <v>53873.430013000005</v>
      </c>
      <c r="P18" s="12"/>
      <c r="Q18" s="7">
        <f>SUM(Q9:Q17)</f>
        <v>5387.35</v>
      </c>
      <c r="R18" s="7">
        <f t="shared" ref="R18:S18" si="65">SUM(R9:R17)</f>
        <v>808.10000000000014</v>
      </c>
      <c r="S18" s="7">
        <f t="shared" si="65"/>
        <v>4579.25</v>
      </c>
    </row>
    <row r="19" spans="1:19" ht="15" customHeight="1" thickTop="1" x14ac:dyDescent="0.25"/>
    <row r="20" spans="1:19" ht="15" customHeight="1" x14ac:dyDescent="0.25">
      <c r="A20" s="11" t="s">
        <v>23</v>
      </c>
    </row>
    <row r="21" spans="1:19" ht="15" customHeight="1" x14ac:dyDescent="0.25">
      <c r="A2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21"/>
  <sheetViews>
    <sheetView zoomScaleNormal="100" workbookViewId="0">
      <pane ySplit="6" topLeftCell="A7" activePane="bottomLeft" state="frozen"/>
      <selection activeCell="A4" sqref="A4:S4"/>
      <selection pane="bottomLeft" activeCell="A17" sqref="A17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16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2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3">SUM(G16:I16)</f>
        <v>370473.66999999993</v>
      </c>
      <c r="K16" s="12"/>
      <c r="L16" s="6">
        <f t="shared" ref="L16" si="54">B16+G16</f>
        <v>2857583.6199999996</v>
      </c>
      <c r="M16" s="6">
        <f t="shared" ref="M16" si="55">C16+H16</f>
        <v>-13394.630000000001</v>
      </c>
      <c r="N16" s="6">
        <f t="shared" ref="N16" si="56">D16+I16</f>
        <v>-2406573.02</v>
      </c>
      <c r="O16" s="6">
        <f t="shared" ref="O16" si="57">E16+J16</f>
        <v>437615.96999999991</v>
      </c>
      <c r="P16" s="6"/>
      <c r="Q16" s="6">
        <f>ROUND(O16*0.1,2)</f>
        <v>43761.599999999999</v>
      </c>
      <c r="R16" s="6">
        <f t="shared" ref="R16" si="58">ROUND(Q16*0.15,2)</f>
        <v>6564.24</v>
      </c>
      <c r="S16" s="6">
        <f>ROUND(Q16*0.85,2)</f>
        <v>37197.360000000001</v>
      </c>
    </row>
    <row r="17" spans="1:19" ht="15" customHeight="1" x14ac:dyDescent="0.25">
      <c r="A17" s="19"/>
      <c r="B17" s="6"/>
      <c r="C17" s="6"/>
      <c r="D17" s="6"/>
      <c r="E17" s="6"/>
      <c r="F17" s="12"/>
      <c r="G17" s="6"/>
      <c r="H17" s="6"/>
      <c r="I17" s="6"/>
      <c r="J17" s="6"/>
      <c r="K17" s="12"/>
      <c r="L17" s="6"/>
      <c r="M17" s="6"/>
      <c r="N17" s="6"/>
      <c r="O17" s="6"/>
      <c r="P17" s="6"/>
      <c r="Q17" s="6"/>
      <c r="R17" s="6"/>
      <c r="S17" s="6"/>
    </row>
    <row r="18" spans="1:19" ht="15" customHeight="1" thickBot="1" x14ac:dyDescent="0.3">
      <c r="B18" s="7">
        <f>SUM(B9:B17)</f>
        <v>1461552.3029999998</v>
      </c>
      <c r="C18" s="7">
        <f t="shared" ref="C18:E18" si="59">SUM(C9:C17)</f>
        <v>-15</v>
      </c>
      <c r="D18" s="7">
        <f t="shared" si="59"/>
        <v>-1256445.18</v>
      </c>
      <c r="E18" s="7">
        <f t="shared" si="59"/>
        <v>205092.12300000002</v>
      </c>
      <c r="F18" s="12"/>
      <c r="G18" s="7">
        <f>SUM(G9:G17)</f>
        <v>17720116.119999997</v>
      </c>
      <c r="H18" s="7">
        <f t="shared" ref="H18:J18" si="60">SUM(H9:H17)</f>
        <v>-76707.569999999992</v>
      </c>
      <c r="I18" s="7">
        <f t="shared" si="60"/>
        <v>-14994865.98</v>
      </c>
      <c r="J18" s="7">
        <f t="shared" si="60"/>
        <v>2648542.5699999994</v>
      </c>
      <c r="K18" s="12"/>
      <c r="L18" s="7">
        <f>SUM(L9:L17)</f>
        <v>19181668.423</v>
      </c>
      <c r="M18" s="7">
        <f t="shared" ref="M18:O18" si="61">SUM(M9:M17)</f>
        <v>-76722.569999999992</v>
      </c>
      <c r="N18" s="7">
        <f t="shared" si="61"/>
        <v>-16251311.16</v>
      </c>
      <c r="O18" s="7">
        <f t="shared" si="61"/>
        <v>2853634.692999999</v>
      </c>
      <c r="P18" s="12"/>
      <c r="Q18" s="7">
        <f>SUM(Q9:Q17)</f>
        <v>285363.49</v>
      </c>
      <c r="R18" s="7">
        <f t="shared" ref="R18:S18" si="62">SUM(R9:R17)</f>
        <v>42804.53</v>
      </c>
      <c r="S18" s="7">
        <f t="shared" si="62"/>
        <v>242558.96000000002</v>
      </c>
    </row>
    <row r="19" spans="1:19" ht="15" customHeight="1" thickTop="1" x14ac:dyDescent="0.25"/>
    <row r="20" spans="1:19" ht="15" customHeight="1" x14ac:dyDescent="0.25">
      <c r="A20" s="11" t="s">
        <v>23</v>
      </c>
    </row>
    <row r="21" spans="1:19" ht="15" customHeight="1" x14ac:dyDescent="0.25">
      <c r="A2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1"/>
  <sheetViews>
    <sheetView zoomScaleNormal="100" workbookViewId="0">
      <pane ySplit="6" topLeftCell="A7" activePane="bottomLeft" state="frozen"/>
      <selection activeCell="A4" sqref="A4:S4"/>
      <selection pane="bottomLeft" activeCell="A17" sqref="A17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16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4.2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4.2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4.2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4.2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5" customHeight="1" x14ac:dyDescent="0.25">
      <c r="A17" s="19"/>
      <c r="B17" s="6"/>
      <c r="C17" s="6"/>
      <c r="D17" s="6"/>
      <c r="E17" s="6"/>
      <c r="F17" s="12"/>
      <c r="G17" s="6"/>
      <c r="H17" s="6"/>
      <c r="I17" s="6"/>
      <c r="J17" s="6"/>
      <c r="K17" s="12"/>
      <c r="L17" s="6"/>
      <c r="M17" s="6"/>
      <c r="N17" s="6"/>
      <c r="O17" s="6"/>
      <c r="P17" s="6"/>
      <c r="Q17" s="6"/>
      <c r="R17" s="6"/>
      <c r="S17" s="6"/>
    </row>
    <row r="18" spans="1:19" ht="15" customHeight="1" thickBot="1" x14ac:dyDescent="0.3">
      <c r="B18" s="7">
        <f>SUM(B9:B17)</f>
        <v>114034.25</v>
      </c>
      <c r="C18" s="7">
        <f t="shared" ref="C18:E18" si="65">SUM(C9:C17)</f>
        <v>-248</v>
      </c>
      <c r="D18" s="7">
        <f t="shared" si="65"/>
        <v>-88691.75</v>
      </c>
      <c r="E18" s="7">
        <f t="shared" si="65"/>
        <v>25094.5</v>
      </c>
      <c r="F18" s="12"/>
      <c r="G18" s="7">
        <f>SUM(G9:G17)</f>
        <v>16882291.420000002</v>
      </c>
      <c r="H18" s="7">
        <f t="shared" ref="H18:J18" si="66">SUM(H9:H17)</f>
        <v>-2384.91</v>
      </c>
      <c r="I18" s="7">
        <f t="shared" si="66"/>
        <v>-14461872.48</v>
      </c>
      <c r="J18" s="7">
        <f t="shared" si="66"/>
        <v>2418034.0300000003</v>
      </c>
      <c r="K18" s="12"/>
      <c r="L18" s="7">
        <f>SUM(L9:L17)</f>
        <v>16996325.670000002</v>
      </c>
      <c r="M18" s="7">
        <f t="shared" ref="M18:O18" si="67">SUM(M9:M17)</f>
        <v>-2632.91</v>
      </c>
      <c r="N18" s="7">
        <f t="shared" si="67"/>
        <v>-14550564.23</v>
      </c>
      <c r="O18" s="7">
        <f t="shared" si="67"/>
        <v>2443128.5300000003</v>
      </c>
      <c r="P18" s="12"/>
      <c r="Q18" s="7">
        <f>SUM(Q9:Q17)</f>
        <v>244312.87</v>
      </c>
      <c r="R18" s="7">
        <f t="shared" ref="R18:S18" si="68">SUM(R9:R17)</f>
        <v>36646.93</v>
      </c>
      <c r="S18" s="7">
        <f t="shared" si="68"/>
        <v>207665.94</v>
      </c>
    </row>
    <row r="19" spans="1:19" ht="15" customHeight="1" thickTop="1" x14ac:dyDescent="0.25"/>
    <row r="20" spans="1:19" ht="15" customHeight="1" x14ac:dyDescent="0.25">
      <c r="A20" s="11" t="s">
        <v>23</v>
      </c>
    </row>
    <row r="21" spans="1:19" ht="15" customHeight="1" x14ac:dyDescent="0.25">
      <c r="A21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2020-10-08T15:44:25Z</cp:lastPrinted>
  <dcterms:created xsi:type="dcterms:W3CDTF">2018-09-06T17:44:55Z</dcterms:created>
  <dcterms:modified xsi:type="dcterms:W3CDTF">2025-08-28T14:44:01Z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