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21FY\"/>
    </mc:Choice>
  </mc:AlternateContent>
  <bookViews>
    <workbookView xWindow="-30" yWindow="75" windowWidth="14220" windowHeight="13170"/>
  </bookViews>
  <sheets>
    <sheet name="Total" sheetId="3" r:id="rId1"/>
    <sheet name="Mountaineer" sheetId="4" r:id="rId2"/>
    <sheet name="Wheeling" sheetId="7" r:id="rId3"/>
    <sheet name="Mardi Gras" sheetId="8" r:id="rId4"/>
    <sheet name="Charles Town" sheetId="1" r:id="rId5"/>
    <sheet name="Greenbrier" sheetId="9" r:id="rId6"/>
  </sheets>
  <definedNames>
    <definedName name="_xlnm.Print_Area" localSheetId="4">'Charles Town'!$A$1:$S$115</definedName>
    <definedName name="_xlnm.Print_Area" localSheetId="5">Greenbrier!$A$1:$S$115</definedName>
    <definedName name="_xlnm.Print_Area" localSheetId="3">'Mardi Gras'!$A$1:$S$115</definedName>
    <definedName name="_xlnm.Print_Area" localSheetId="1">Mountaineer!$A$1:$S$67</definedName>
    <definedName name="_xlnm.Print_Area" localSheetId="0">Total!$A$1:$S$66</definedName>
    <definedName name="_xlnm.Print_Area" localSheetId="2">Wheeling!$A$1:$S$67</definedName>
  </definedNames>
  <calcPr calcId="162913"/>
</workbook>
</file>

<file path=xl/calcChain.xml><?xml version="1.0" encoding="utf-8"?>
<calcChain xmlns="http://schemas.openxmlformats.org/spreadsheetml/2006/main">
  <c r="Q62" i="7" l="1"/>
  <c r="Q62" i="1"/>
  <c r="R62" i="8"/>
  <c r="S62" i="8"/>
  <c r="Q62" i="8"/>
  <c r="Q62" i="4"/>
  <c r="I61" i="3"/>
  <c r="H61" i="3"/>
  <c r="G61" i="3"/>
  <c r="D61" i="3"/>
  <c r="C61" i="3"/>
  <c r="B61" i="3"/>
  <c r="N62" i="9"/>
  <c r="M62" i="9"/>
  <c r="L62" i="9"/>
  <c r="J62" i="9"/>
  <c r="E62" i="9"/>
  <c r="N62" i="1"/>
  <c r="M62" i="1"/>
  <c r="L62" i="1"/>
  <c r="J62" i="1"/>
  <c r="E62" i="1"/>
  <c r="N62" i="8"/>
  <c r="M62" i="8"/>
  <c r="L62" i="8"/>
  <c r="J62" i="8"/>
  <c r="E62" i="8"/>
  <c r="N62" i="7"/>
  <c r="M62" i="7"/>
  <c r="L62" i="7"/>
  <c r="J62" i="7"/>
  <c r="E62" i="7"/>
  <c r="O62" i="7" s="1"/>
  <c r="N62" i="4"/>
  <c r="M62" i="4"/>
  <c r="L62" i="4"/>
  <c r="J62" i="4"/>
  <c r="E62" i="4"/>
  <c r="N61" i="3" l="1"/>
  <c r="J61" i="3"/>
  <c r="L61" i="3"/>
  <c r="M61" i="3"/>
  <c r="E61" i="3"/>
  <c r="O62" i="9"/>
  <c r="O62" i="1"/>
  <c r="R62" i="1"/>
  <c r="S62" i="1"/>
  <c r="O62" i="8"/>
  <c r="S62" i="7"/>
  <c r="R62" i="7"/>
  <c r="O62" i="4"/>
  <c r="S60" i="3"/>
  <c r="R60" i="3"/>
  <c r="Q60" i="3"/>
  <c r="O60" i="3"/>
  <c r="N60" i="3"/>
  <c r="M60" i="3"/>
  <c r="L60" i="3"/>
  <c r="J60" i="3"/>
  <c r="I60" i="3"/>
  <c r="H60" i="3"/>
  <c r="G60" i="3"/>
  <c r="E60" i="3"/>
  <c r="D60" i="3"/>
  <c r="C60" i="3"/>
  <c r="B60" i="3"/>
  <c r="A60" i="3"/>
  <c r="Q61" i="9"/>
  <c r="Q61" i="1"/>
  <c r="N61" i="9"/>
  <c r="M61" i="9"/>
  <c r="L61" i="9"/>
  <c r="J61" i="9"/>
  <c r="E61" i="9"/>
  <c r="A61" i="9"/>
  <c r="N61" i="1"/>
  <c r="M61" i="1"/>
  <c r="L61" i="1"/>
  <c r="J61" i="1"/>
  <c r="E61" i="1"/>
  <c r="A61" i="1"/>
  <c r="N61" i="8"/>
  <c r="M61" i="8"/>
  <c r="L61" i="8"/>
  <c r="J61" i="8"/>
  <c r="E61" i="8"/>
  <c r="A61" i="8"/>
  <c r="N61" i="7"/>
  <c r="M61" i="7"/>
  <c r="L61" i="7"/>
  <c r="J61" i="7"/>
  <c r="E61" i="7"/>
  <c r="A61" i="7"/>
  <c r="N61" i="4"/>
  <c r="M61" i="4"/>
  <c r="L61" i="4"/>
  <c r="J61" i="4"/>
  <c r="E61" i="4"/>
  <c r="A61" i="4"/>
  <c r="Q62" i="9" l="1"/>
  <c r="R62" i="9" s="1"/>
  <c r="R61" i="3" s="1"/>
  <c r="O61" i="3"/>
  <c r="O61" i="7"/>
  <c r="Q61" i="7" s="1"/>
  <c r="S61" i="7" s="1"/>
  <c r="O61" i="9"/>
  <c r="S61" i="9" s="1"/>
  <c r="O61" i="1"/>
  <c r="R61" i="1" s="1"/>
  <c r="S61" i="1"/>
  <c r="O61" i="8"/>
  <c r="Q61" i="8" s="1"/>
  <c r="S61" i="8" s="1"/>
  <c r="O61" i="4"/>
  <c r="Q61" i="4" s="1"/>
  <c r="R61" i="4" s="1"/>
  <c r="S59" i="3"/>
  <c r="R59" i="3"/>
  <c r="Q59" i="3"/>
  <c r="O59" i="3"/>
  <c r="N59" i="3"/>
  <c r="M59" i="3"/>
  <c r="L59" i="3"/>
  <c r="J59" i="3"/>
  <c r="I59" i="3"/>
  <c r="H59" i="3"/>
  <c r="G59" i="3"/>
  <c r="E59" i="3"/>
  <c r="D59" i="3"/>
  <c r="C59" i="3"/>
  <c r="B59" i="3"/>
  <c r="A59" i="3"/>
  <c r="S60" i="4"/>
  <c r="N60" i="4"/>
  <c r="M60" i="4"/>
  <c r="L60" i="4"/>
  <c r="J60" i="4"/>
  <c r="E60" i="4"/>
  <c r="A60" i="4"/>
  <c r="N60" i="7"/>
  <c r="M60" i="7"/>
  <c r="L60" i="7"/>
  <c r="J60" i="7"/>
  <c r="E60" i="7"/>
  <c r="O60" i="7" s="1"/>
  <c r="Q60" i="7" s="1"/>
  <c r="A60" i="7"/>
  <c r="N60" i="8"/>
  <c r="M60" i="8"/>
  <c r="L60" i="8"/>
  <c r="J60" i="8"/>
  <c r="E60" i="8"/>
  <c r="A60" i="8"/>
  <c r="N60" i="1"/>
  <c r="M60" i="1"/>
  <c r="L60" i="1"/>
  <c r="J60" i="1"/>
  <c r="E60" i="1"/>
  <c r="O60" i="1" s="1"/>
  <c r="Q60" i="1" s="1"/>
  <c r="A60" i="1"/>
  <c r="N60" i="9"/>
  <c r="M60" i="9"/>
  <c r="L60" i="9"/>
  <c r="J60" i="9"/>
  <c r="E60" i="9"/>
  <c r="O60" i="9" s="1"/>
  <c r="Q60" i="9" s="1"/>
  <c r="A60" i="9"/>
  <c r="S62" i="9" l="1"/>
  <c r="Q61" i="3"/>
  <c r="S62" i="4"/>
  <c r="S61" i="3" s="1"/>
  <c r="R62" i="4"/>
  <c r="R61" i="7"/>
  <c r="S61" i="4"/>
  <c r="R61" i="9"/>
  <c r="R61" i="8"/>
  <c r="O60" i="4"/>
  <c r="Q60" i="4" s="1"/>
  <c r="R60" i="4" s="1"/>
  <c r="S60" i="7"/>
  <c r="R60" i="7"/>
  <c r="O60" i="8"/>
  <c r="Q60" i="8" s="1"/>
  <c r="R60" i="8" s="1"/>
  <c r="S60" i="1"/>
  <c r="R60" i="1"/>
  <c r="R60" i="9"/>
  <c r="S60" i="9"/>
  <c r="S59" i="4"/>
  <c r="S60" i="8" l="1"/>
  <c r="S58" i="3"/>
  <c r="R58" i="3"/>
  <c r="Q58" i="3"/>
  <c r="O58" i="3"/>
  <c r="N58" i="3"/>
  <c r="M58" i="3"/>
  <c r="L58" i="3"/>
  <c r="J58" i="3"/>
  <c r="I58" i="3"/>
  <c r="H58" i="3"/>
  <c r="G58" i="3"/>
  <c r="E58" i="3"/>
  <c r="D58" i="3"/>
  <c r="C58" i="3"/>
  <c r="B58" i="3"/>
  <c r="A58" i="3"/>
  <c r="Q59" i="9"/>
  <c r="N59" i="9"/>
  <c r="M59" i="9"/>
  <c r="L59" i="9"/>
  <c r="J59" i="9"/>
  <c r="E59" i="9"/>
  <c r="A59" i="9"/>
  <c r="N59" i="1"/>
  <c r="M59" i="1"/>
  <c r="L59" i="1"/>
  <c r="J59" i="1"/>
  <c r="E59" i="1"/>
  <c r="A59" i="1"/>
  <c r="N59" i="8"/>
  <c r="M59" i="8"/>
  <c r="L59" i="8"/>
  <c r="J59" i="8"/>
  <c r="E59" i="8"/>
  <c r="A59" i="8"/>
  <c r="N59" i="7"/>
  <c r="M59" i="7"/>
  <c r="L59" i="7"/>
  <c r="J59" i="7"/>
  <c r="E59" i="7"/>
  <c r="A59" i="7"/>
  <c r="N59" i="4"/>
  <c r="M59" i="4"/>
  <c r="L59" i="4"/>
  <c r="J59" i="4"/>
  <c r="E59" i="4"/>
  <c r="A59" i="4"/>
  <c r="O59" i="1" l="1"/>
  <c r="Q59" i="1" s="1"/>
  <c r="O59" i="9"/>
  <c r="S59" i="9" s="1"/>
  <c r="R59" i="1"/>
  <c r="S59" i="1"/>
  <c r="O59" i="8"/>
  <c r="Q59" i="8" s="1"/>
  <c r="S59" i="8" s="1"/>
  <c r="O59" i="7"/>
  <c r="Q59" i="7" s="1"/>
  <c r="S59" i="7" s="1"/>
  <c r="O59" i="4"/>
  <c r="Q59" i="4" s="1"/>
  <c r="S57" i="3"/>
  <c r="R57" i="3"/>
  <c r="Q57" i="3"/>
  <c r="O57" i="3"/>
  <c r="N57" i="3"/>
  <c r="M57" i="3"/>
  <c r="L57" i="3"/>
  <c r="J57" i="3"/>
  <c r="I57" i="3"/>
  <c r="H57" i="3"/>
  <c r="G57" i="3"/>
  <c r="E57" i="3"/>
  <c r="D57" i="3"/>
  <c r="C57" i="3"/>
  <c r="B57" i="3"/>
  <c r="A57" i="3"/>
  <c r="Q58" i="9"/>
  <c r="N58" i="9"/>
  <c r="M58" i="9"/>
  <c r="L58" i="9"/>
  <c r="J58" i="9"/>
  <c r="E58" i="9"/>
  <c r="O58" i="9" s="1"/>
  <c r="A58" i="9"/>
  <c r="N58" i="1"/>
  <c r="M58" i="1"/>
  <c r="L58" i="1"/>
  <c r="J58" i="1"/>
  <c r="E58" i="1"/>
  <c r="A58" i="1"/>
  <c r="N58" i="8"/>
  <c r="M58" i="8"/>
  <c r="L58" i="8"/>
  <c r="J58" i="8"/>
  <c r="E58" i="8"/>
  <c r="O58" i="8" s="1"/>
  <c r="Q58" i="8" s="1"/>
  <c r="A58" i="8"/>
  <c r="N58" i="7"/>
  <c r="M58" i="7"/>
  <c r="L58" i="7"/>
  <c r="J58" i="7"/>
  <c r="E58" i="7"/>
  <c r="A58" i="7"/>
  <c r="N58" i="4"/>
  <c r="M58" i="4"/>
  <c r="L58" i="4"/>
  <c r="J58" i="4"/>
  <c r="E58" i="4"/>
  <c r="A58" i="4"/>
  <c r="R59" i="8" l="1"/>
  <c r="R59" i="7"/>
  <c r="R59" i="9"/>
  <c r="R59" i="4"/>
  <c r="O58" i="1"/>
  <c r="Q58" i="1" s="1"/>
  <c r="R58" i="1" s="1"/>
  <c r="S58" i="9"/>
  <c r="R58" i="9"/>
  <c r="S58" i="1"/>
  <c r="R58" i="8"/>
  <c r="S58" i="8"/>
  <c r="O58" i="7"/>
  <c r="Q58" i="7" s="1"/>
  <c r="S58" i="7"/>
  <c r="R58" i="7"/>
  <c r="O58" i="4"/>
  <c r="Q58" i="4" s="1"/>
  <c r="S58" i="4" s="1"/>
  <c r="S56" i="3"/>
  <c r="R56" i="3"/>
  <c r="Q56" i="3"/>
  <c r="O56" i="3"/>
  <c r="N56" i="3"/>
  <c r="M56" i="3"/>
  <c r="L56" i="3"/>
  <c r="J56" i="3"/>
  <c r="I56" i="3"/>
  <c r="H56" i="3"/>
  <c r="G56" i="3"/>
  <c r="E56" i="3"/>
  <c r="D56" i="3"/>
  <c r="C56" i="3"/>
  <c r="B56" i="3"/>
  <c r="A56" i="3"/>
  <c r="Q57" i="9"/>
  <c r="N57" i="9"/>
  <c r="M57" i="9"/>
  <c r="L57" i="9"/>
  <c r="J57" i="9"/>
  <c r="E57" i="9"/>
  <c r="A57" i="9"/>
  <c r="N57" i="1"/>
  <c r="M57" i="1"/>
  <c r="L57" i="1"/>
  <c r="J57" i="1"/>
  <c r="E57" i="1"/>
  <c r="A57" i="1"/>
  <c r="N57" i="8"/>
  <c r="M57" i="8"/>
  <c r="L57" i="8"/>
  <c r="J57" i="8"/>
  <c r="E57" i="8"/>
  <c r="A57" i="8"/>
  <c r="N57" i="7"/>
  <c r="M57" i="7"/>
  <c r="L57" i="7"/>
  <c r="J57" i="7"/>
  <c r="E57" i="7"/>
  <c r="A57" i="7"/>
  <c r="N57" i="4"/>
  <c r="M57" i="4"/>
  <c r="L57" i="4"/>
  <c r="J57" i="4"/>
  <c r="E57" i="4"/>
  <c r="A57" i="4"/>
  <c r="R58" i="4" l="1"/>
  <c r="O57" i="9"/>
  <c r="R57" i="9" s="1"/>
  <c r="O57" i="1"/>
  <c r="Q57" i="1" s="1"/>
  <c r="R57" i="1" s="1"/>
  <c r="O57" i="8"/>
  <c r="Q57" i="8" s="1"/>
  <c r="R57" i="8" s="1"/>
  <c r="O57" i="7"/>
  <c r="Q57" i="7" s="1"/>
  <c r="R57" i="7" s="1"/>
  <c r="O57" i="4"/>
  <c r="S55" i="3"/>
  <c r="R55" i="3"/>
  <c r="Q55" i="3"/>
  <c r="O55" i="3"/>
  <c r="N55" i="3"/>
  <c r="M55" i="3"/>
  <c r="L55" i="3"/>
  <c r="J55" i="3"/>
  <c r="I55" i="3"/>
  <c r="H55" i="3"/>
  <c r="G55" i="3"/>
  <c r="E55" i="3"/>
  <c r="D55" i="3"/>
  <c r="C55" i="3"/>
  <c r="B55" i="3"/>
  <c r="A55" i="3"/>
  <c r="Q56" i="4"/>
  <c r="N56" i="9"/>
  <c r="M56" i="9"/>
  <c r="L56" i="9"/>
  <c r="J56" i="9"/>
  <c r="E56" i="9"/>
  <c r="A56" i="9"/>
  <c r="N56" i="1"/>
  <c r="M56" i="1"/>
  <c r="L56" i="1"/>
  <c r="J56" i="1"/>
  <c r="E56" i="1"/>
  <c r="O56" i="1" s="1"/>
  <c r="Q56" i="1" s="1"/>
  <c r="A56" i="1"/>
  <c r="N56" i="8"/>
  <c r="M56" i="8"/>
  <c r="L56" i="8"/>
  <c r="J56" i="8"/>
  <c r="E56" i="8"/>
  <c r="O56" i="8" s="1"/>
  <c r="Q56" i="8" s="1"/>
  <c r="A56" i="8"/>
  <c r="N56" i="7"/>
  <c r="M56" i="7"/>
  <c r="L56" i="7"/>
  <c r="J56" i="7"/>
  <c r="E56" i="7"/>
  <c r="O56" i="7" s="1"/>
  <c r="Q56" i="7" s="1"/>
  <c r="A56" i="7"/>
  <c r="N56" i="4"/>
  <c r="M56" i="4"/>
  <c r="L56" i="4"/>
  <c r="J56" i="4"/>
  <c r="E56" i="4"/>
  <c r="A56" i="4"/>
  <c r="Q57" i="4" l="1"/>
  <c r="R57" i="4" s="1"/>
  <c r="S57" i="9"/>
  <c r="S57" i="1"/>
  <c r="S57" i="8"/>
  <c r="S57" i="7"/>
  <c r="O56" i="4"/>
  <c r="O56" i="9"/>
  <c r="Q56" i="9" s="1"/>
  <c r="S56" i="9"/>
  <c r="R56" i="9"/>
  <c r="S56" i="1"/>
  <c r="R56" i="1"/>
  <c r="S56" i="8"/>
  <c r="R56" i="8"/>
  <c r="S56" i="7"/>
  <c r="R56" i="7"/>
  <c r="R56" i="4"/>
  <c r="S56" i="4"/>
  <c r="S54" i="3"/>
  <c r="R54" i="3"/>
  <c r="Q54" i="3"/>
  <c r="O54" i="3"/>
  <c r="N54" i="3"/>
  <c r="M54" i="3"/>
  <c r="L54" i="3"/>
  <c r="J54" i="3"/>
  <c r="I54" i="3"/>
  <c r="H54" i="3"/>
  <c r="G54" i="3"/>
  <c r="E54" i="3"/>
  <c r="D54" i="3"/>
  <c r="C54" i="3"/>
  <c r="B54" i="3"/>
  <c r="A54" i="3"/>
  <c r="Q55" i="1"/>
  <c r="N55" i="9"/>
  <c r="M55" i="9"/>
  <c r="L55" i="9"/>
  <c r="J55" i="9"/>
  <c r="E55" i="9"/>
  <c r="A55" i="9"/>
  <c r="N55" i="1"/>
  <c r="M55" i="1"/>
  <c r="L55" i="1"/>
  <c r="J55" i="1"/>
  <c r="E55" i="1"/>
  <c r="A55" i="1"/>
  <c r="N55" i="8"/>
  <c r="M55" i="8"/>
  <c r="L55" i="8"/>
  <c r="J55" i="8"/>
  <c r="E55" i="8"/>
  <c r="A55" i="8"/>
  <c r="N55" i="7"/>
  <c r="M55" i="7"/>
  <c r="L55" i="7"/>
  <c r="J55" i="7"/>
  <c r="E55" i="7"/>
  <c r="A55" i="7"/>
  <c r="N55" i="4"/>
  <c r="M55" i="4"/>
  <c r="L55" i="4"/>
  <c r="J55" i="4"/>
  <c r="E55" i="4"/>
  <c r="A55" i="4"/>
  <c r="S57" i="4" l="1"/>
  <c r="O55" i="9"/>
  <c r="Q55" i="9" s="1"/>
  <c r="R55" i="9" s="1"/>
  <c r="O55" i="1"/>
  <c r="O55" i="8"/>
  <c r="Q55" i="8" s="1"/>
  <c r="R55" i="8" s="1"/>
  <c r="O55" i="7"/>
  <c r="Q55" i="7" s="1"/>
  <c r="S55" i="7" s="1"/>
  <c r="O55" i="4"/>
  <c r="Q55" i="4" s="1"/>
  <c r="S55" i="4" s="1"/>
  <c r="S53" i="3"/>
  <c r="R53" i="3"/>
  <c r="Q53" i="3"/>
  <c r="O53" i="3"/>
  <c r="N53" i="3"/>
  <c r="M53" i="3"/>
  <c r="L53" i="3"/>
  <c r="J53" i="3"/>
  <c r="I53" i="3"/>
  <c r="H53" i="3"/>
  <c r="G53" i="3"/>
  <c r="E53" i="3"/>
  <c r="D53" i="3"/>
  <c r="C53" i="3"/>
  <c r="B53" i="3"/>
  <c r="A53" i="3"/>
  <c r="Q54" i="1"/>
  <c r="N54" i="9"/>
  <c r="M54" i="9"/>
  <c r="L54" i="9"/>
  <c r="J54" i="9"/>
  <c r="E54" i="9"/>
  <c r="A54" i="9"/>
  <c r="N54" i="1"/>
  <c r="M54" i="1"/>
  <c r="L54" i="1"/>
  <c r="J54" i="1"/>
  <c r="E54" i="1"/>
  <c r="A54" i="1"/>
  <c r="N54" i="8"/>
  <c r="M54" i="8"/>
  <c r="L54" i="8"/>
  <c r="J54" i="8"/>
  <c r="E54" i="8"/>
  <c r="A54" i="8"/>
  <c r="N54" i="7"/>
  <c r="M54" i="7"/>
  <c r="L54" i="7"/>
  <c r="J54" i="7"/>
  <c r="E54" i="7"/>
  <c r="A54" i="7"/>
  <c r="N54" i="4"/>
  <c r="M54" i="4"/>
  <c r="L54" i="4"/>
  <c r="J54" i="4"/>
  <c r="E54" i="4"/>
  <c r="A54" i="4"/>
  <c r="R55" i="1" l="1"/>
  <c r="S55" i="9"/>
  <c r="S55" i="8"/>
  <c r="R55" i="7"/>
  <c r="R55" i="4"/>
  <c r="O54" i="9"/>
  <c r="Q54" i="9" s="1"/>
  <c r="S54" i="9" s="1"/>
  <c r="O54" i="1"/>
  <c r="R54" i="1" s="1"/>
  <c r="O54" i="8"/>
  <c r="Q54" i="8" s="1"/>
  <c r="S54" i="8" s="1"/>
  <c r="O54" i="7"/>
  <c r="Q54" i="7" s="1"/>
  <c r="R54" i="7" s="1"/>
  <c r="O54" i="4"/>
  <c r="Q54" i="4" s="1"/>
  <c r="R54" i="4" s="1"/>
  <c r="S52" i="3"/>
  <c r="R52" i="3"/>
  <c r="Q52" i="3"/>
  <c r="O52" i="3"/>
  <c r="N52" i="3"/>
  <c r="M52" i="3"/>
  <c r="L52" i="3"/>
  <c r="J52" i="3"/>
  <c r="I52" i="3"/>
  <c r="H52" i="3"/>
  <c r="G52" i="3"/>
  <c r="E52" i="3"/>
  <c r="D52" i="3"/>
  <c r="C52" i="3"/>
  <c r="B52" i="3"/>
  <c r="A52" i="3"/>
  <c r="E53" i="7"/>
  <c r="N53" i="9"/>
  <c r="M53" i="9"/>
  <c r="L53" i="9"/>
  <c r="J53" i="9"/>
  <c r="E53" i="9"/>
  <c r="A53" i="9"/>
  <c r="N53" i="1"/>
  <c r="M53" i="1"/>
  <c r="L53" i="1"/>
  <c r="J53" i="1"/>
  <c r="E53" i="1"/>
  <c r="A53" i="1"/>
  <c r="N53" i="8"/>
  <c r="M53" i="8"/>
  <c r="L53" i="8"/>
  <c r="J53" i="8"/>
  <c r="E53" i="8"/>
  <c r="A53" i="8"/>
  <c r="N53" i="7"/>
  <c r="M53" i="7"/>
  <c r="L53" i="7"/>
  <c r="J53" i="7"/>
  <c r="A53" i="7"/>
  <c r="N53" i="4"/>
  <c r="M53" i="4"/>
  <c r="L53" i="4"/>
  <c r="J53" i="4"/>
  <c r="E53" i="4"/>
  <c r="A53" i="4"/>
  <c r="S55" i="1" l="1"/>
  <c r="R54" i="9"/>
  <c r="S54" i="1"/>
  <c r="R54" i="8"/>
  <c r="S54" i="7"/>
  <c r="S54" i="4"/>
  <c r="O53" i="9"/>
  <c r="Q53" i="9" s="1"/>
  <c r="R53" i="9" s="1"/>
  <c r="O53" i="1"/>
  <c r="Q53" i="1" s="1"/>
  <c r="R53" i="1" s="1"/>
  <c r="O53" i="8"/>
  <c r="Q53" i="8" s="1"/>
  <c r="R53" i="8" s="1"/>
  <c r="O53" i="7"/>
  <c r="Q53" i="7" s="1"/>
  <c r="S53" i="7" s="1"/>
  <c r="O53" i="4"/>
  <c r="Q53" i="4" s="1"/>
  <c r="R53" i="4" s="1"/>
  <c r="S51" i="3"/>
  <c r="R51" i="3"/>
  <c r="Q51" i="3"/>
  <c r="O51" i="3"/>
  <c r="N51" i="3"/>
  <c r="M51" i="3"/>
  <c r="L51" i="3"/>
  <c r="J51" i="3"/>
  <c r="I51" i="3"/>
  <c r="H51" i="3"/>
  <c r="G51" i="3"/>
  <c r="E51" i="3"/>
  <c r="D51" i="3"/>
  <c r="C51" i="3"/>
  <c r="B51" i="3"/>
  <c r="A51" i="3"/>
  <c r="N52" i="9"/>
  <c r="M52" i="9"/>
  <c r="L52" i="9"/>
  <c r="J52" i="9"/>
  <c r="E52" i="9"/>
  <c r="A52" i="9"/>
  <c r="N52" i="1"/>
  <c r="M52" i="1"/>
  <c r="L52" i="1"/>
  <c r="J52" i="1"/>
  <c r="E52" i="1"/>
  <c r="A52" i="1"/>
  <c r="N52" i="8"/>
  <c r="M52" i="8"/>
  <c r="L52" i="8"/>
  <c r="J52" i="8"/>
  <c r="E52" i="8"/>
  <c r="A52" i="8"/>
  <c r="N52" i="7"/>
  <c r="M52" i="7"/>
  <c r="L52" i="7"/>
  <c r="J52" i="7"/>
  <c r="E52" i="7"/>
  <c r="A52" i="7"/>
  <c r="N52" i="4"/>
  <c r="M52" i="4"/>
  <c r="L52" i="4"/>
  <c r="J52" i="4"/>
  <c r="E52" i="4"/>
  <c r="A52" i="4"/>
  <c r="S53" i="9" l="1"/>
  <c r="S53" i="1"/>
  <c r="S53" i="8"/>
  <c r="R53" i="7"/>
  <c r="S53" i="4"/>
  <c r="O52" i="9"/>
  <c r="O52" i="1"/>
  <c r="Q52" i="1" s="1"/>
  <c r="S52" i="1" s="1"/>
  <c r="O52" i="8"/>
  <c r="Q52" i="8" s="1"/>
  <c r="R52" i="8" s="1"/>
  <c r="O52" i="7"/>
  <c r="Q52" i="7" s="1"/>
  <c r="R52" i="7" s="1"/>
  <c r="O52" i="4"/>
  <c r="Q52" i="4" s="1"/>
  <c r="S52" i="4" s="1"/>
  <c r="S50" i="3"/>
  <c r="R50" i="3"/>
  <c r="Q50" i="3"/>
  <c r="O50" i="3"/>
  <c r="N50" i="3"/>
  <c r="M50" i="3"/>
  <c r="L50" i="3"/>
  <c r="J50" i="3"/>
  <c r="I50" i="3"/>
  <c r="H50" i="3"/>
  <c r="G50" i="3"/>
  <c r="E50" i="3"/>
  <c r="D50" i="3"/>
  <c r="C50" i="3"/>
  <c r="B50" i="3"/>
  <c r="A50" i="3"/>
  <c r="Q51" i="9"/>
  <c r="N51" i="9"/>
  <c r="M51" i="9"/>
  <c r="L51" i="9"/>
  <c r="J51" i="9"/>
  <c r="E51" i="9"/>
  <c r="A51" i="9"/>
  <c r="N51" i="1"/>
  <c r="M51" i="1"/>
  <c r="L51" i="1"/>
  <c r="J51" i="1"/>
  <c r="E51" i="1"/>
  <c r="A51" i="1"/>
  <c r="N51" i="8"/>
  <c r="M51" i="8"/>
  <c r="L51" i="8"/>
  <c r="J51" i="8"/>
  <c r="E51" i="8"/>
  <c r="A51" i="8"/>
  <c r="N51" i="7"/>
  <c r="M51" i="7"/>
  <c r="L51" i="7"/>
  <c r="J51" i="7"/>
  <c r="E51" i="7"/>
  <c r="A51" i="7"/>
  <c r="N51" i="4"/>
  <c r="M51" i="4"/>
  <c r="L51" i="4"/>
  <c r="J51" i="4"/>
  <c r="E51" i="4"/>
  <c r="A51" i="4"/>
  <c r="Q52" i="9" l="1"/>
  <c r="R52" i="9" s="1"/>
  <c r="R52" i="1"/>
  <c r="S52" i="8"/>
  <c r="S52" i="7"/>
  <c r="R52" i="4"/>
  <c r="O51" i="9"/>
  <c r="O51" i="1"/>
  <c r="O51" i="8"/>
  <c r="Q51" i="8" s="1"/>
  <c r="R51" i="8" s="1"/>
  <c r="O51" i="7"/>
  <c r="Q51" i="7" s="1"/>
  <c r="S51" i="7" s="1"/>
  <c r="O51" i="4"/>
  <c r="Q51" i="4" s="1"/>
  <c r="R51" i="4" s="1"/>
  <c r="S49" i="3"/>
  <c r="R49" i="3"/>
  <c r="Q49" i="3"/>
  <c r="O49" i="3"/>
  <c r="N49" i="3"/>
  <c r="M49" i="3"/>
  <c r="L49" i="3"/>
  <c r="J49" i="3"/>
  <c r="I49" i="3"/>
  <c r="H49" i="3"/>
  <c r="G49" i="3"/>
  <c r="E49" i="3"/>
  <c r="D49" i="3"/>
  <c r="C49" i="3"/>
  <c r="B49" i="3"/>
  <c r="A49" i="3"/>
  <c r="Q50" i="9"/>
  <c r="Q50" i="1"/>
  <c r="N50" i="9"/>
  <c r="M50" i="9"/>
  <c r="L50" i="9"/>
  <c r="J50" i="9"/>
  <c r="E50" i="9"/>
  <c r="A50" i="9"/>
  <c r="N50" i="1"/>
  <c r="M50" i="1"/>
  <c r="L50" i="1"/>
  <c r="J50" i="1"/>
  <c r="E50" i="1"/>
  <c r="A50" i="1"/>
  <c r="N50" i="8"/>
  <c r="M50" i="8"/>
  <c r="L50" i="8"/>
  <c r="J50" i="8"/>
  <c r="E50" i="8"/>
  <c r="A50" i="8"/>
  <c r="N50" i="7"/>
  <c r="M50" i="7"/>
  <c r="L50" i="7"/>
  <c r="J50" i="7"/>
  <c r="E50" i="7"/>
  <c r="A50" i="7"/>
  <c r="N50" i="4"/>
  <c r="M50" i="4"/>
  <c r="L50" i="4"/>
  <c r="J50" i="4"/>
  <c r="E50" i="4"/>
  <c r="A50" i="4"/>
  <c r="S52" i="9" l="1"/>
  <c r="S51" i="9"/>
  <c r="Q51" i="1"/>
  <c r="S51" i="1" s="1"/>
  <c r="S51" i="8"/>
  <c r="R51" i="7"/>
  <c r="S51" i="4"/>
  <c r="O50" i="9"/>
  <c r="S50" i="9" s="1"/>
  <c r="O50" i="1"/>
  <c r="S50" i="1" s="1"/>
  <c r="O50" i="8"/>
  <c r="Q50" i="8" s="1"/>
  <c r="S50" i="8" s="1"/>
  <c r="O50" i="7"/>
  <c r="Q50" i="7" s="1"/>
  <c r="S50" i="7" s="1"/>
  <c r="O50" i="4"/>
  <c r="Q50" i="4" s="1"/>
  <c r="S50" i="4" s="1"/>
  <c r="Q49" i="9"/>
  <c r="R51" i="9" l="1"/>
  <c r="R51" i="1"/>
  <c r="R50" i="9"/>
  <c r="R50" i="1"/>
  <c r="R50" i="8"/>
  <c r="R50" i="7"/>
  <c r="R50" i="4"/>
  <c r="Q48" i="3"/>
  <c r="O48" i="3"/>
  <c r="N48" i="3"/>
  <c r="M48" i="3"/>
  <c r="L48" i="3"/>
  <c r="J48" i="3"/>
  <c r="I48" i="3"/>
  <c r="H48" i="3"/>
  <c r="G48" i="3"/>
  <c r="E48" i="3"/>
  <c r="D48" i="3"/>
  <c r="C48" i="3"/>
  <c r="B48" i="3"/>
  <c r="A48" i="3"/>
  <c r="N49" i="9"/>
  <c r="M49" i="9"/>
  <c r="L49" i="9"/>
  <c r="J49" i="9"/>
  <c r="E49" i="9"/>
  <c r="O49" i="9" s="1"/>
  <c r="A49" i="9"/>
  <c r="N49" i="1"/>
  <c r="M49" i="1"/>
  <c r="L49" i="1"/>
  <c r="J49" i="1"/>
  <c r="E49" i="1"/>
  <c r="A49" i="1"/>
  <c r="N49" i="8"/>
  <c r="M49" i="8"/>
  <c r="L49" i="8"/>
  <c r="J49" i="8"/>
  <c r="E49" i="8"/>
  <c r="O49" i="8" s="1"/>
  <c r="Q49" i="8" s="1"/>
  <c r="A49" i="8"/>
  <c r="N49" i="7"/>
  <c r="M49" i="7"/>
  <c r="L49" i="7"/>
  <c r="J49" i="7"/>
  <c r="E49" i="7"/>
  <c r="A49" i="7"/>
  <c r="N49" i="4"/>
  <c r="M49" i="4"/>
  <c r="L49" i="4"/>
  <c r="J49" i="4"/>
  <c r="E49" i="4"/>
  <c r="A49" i="4"/>
  <c r="S49" i="9" l="1"/>
  <c r="S48" i="3" s="1"/>
  <c r="R49" i="9"/>
  <c r="R48" i="3" s="1"/>
  <c r="O49" i="1"/>
  <c r="Q49" i="1" s="1"/>
  <c r="S49" i="1" s="1"/>
  <c r="S49" i="8"/>
  <c r="R49" i="8"/>
  <c r="O49" i="7"/>
  <c r="Q49" i="7" s="1"/>
  <c r="S49" i="7" s="1"/>
  <c r="O49" i="4"/>
  <c r="Q49" i="4" s="1"/>
  <c r="S49" i="4"/>
  <c r="R49" i="4"/>
  <c r="Q48" i="8"/>
  <c r="R49" i="7" l="1"/>
  <c r="R49" i="1"/>
  <c r="M47" i="3"/>
  <c r="L47" i="3"/>
  <c r="J47" i="3"/>
  <c r="I47" i="3"/>
  <c r="H47" i="3"/>
  <c r="G47" i="3"/>
  <c r="E47" i="3"/>
  <c r="D47" i="3"/>
  <c r="C47" i="3"/>
  <c r="B47" i="3"/>
  <c r="A47" i="3"/>
  <c r="N48" i="9"/>
  <c r="M48" i="9"/>
  <c r="L48" i="9"/>
  <c r="J48" i="9"/>
  <c r="E48" i="9"/>
  <c r="A48" i="9"/>
  <c r="N48" i="1"/>
  <c r="M48" i="1"/>
  <c r="L48" i="1"/>
  <c r="J48" i="1"/>
  <c r="E48" i="1"/>
  <c r="A48" i="1"/>
  <c r="N48" i="8"/>
  <c r="N47" i="3" s="1"/>
  <c r="M48" i="8"/>
  <c r="L48" i="8"/>
  <c r="J48" i="8"/>
  <c r="E48" i="8"/>
  <c r="A48" i="8"/>
  <c r="N48" i="7"/>
  <c r="M48" i="7"/>
  <c r="L48" i="7"/>
  <c r="J48" i="7"/>
  <c r="E48" i="7"/>
  <c r="A48" i="7"/>
  <c r="N48" i="4"/>
  <c r="M48" i="4"/>
  <c r="L48" i="4"/>
  <c r="J48" i="4"/>
  <c r="E48" i="4"/>
  <c r="A48" i="4"/>
  <c r="O48" i="9" l="1"/>
  <c r="Q48" i="9" s="1"/>
  <c r="S48" i="9" s="1"/>
  <c r="O48" i="1"/>
  <c r="Q48" i="1" s="1"/>
  <c r="R48" i="1" s="1"/>
  <c r="O48" i="8"/>
  <c r="O48" i="7"/>
  <c r="Q48" i="7" s="1"/>
  <c r="O48" i="4"/>
  <c r="Q48" i="4" s="1"/>
  <c r="R48" i="4" s="1"/>
  <c r="S47" i="7"/>
  <c r="S46" i="3" s="1"/>
  <c r="R46" i="3"/>
  <c r="Q46" i="3"/>
  <c r="O46" i="3"/>
  <c r="N46" i="3"/>
  <c r="M46" i="3"/>
  <c r="L46" i="3"/>
  <c r="J46" i="3"/>
  <c r="I46" i="3"/>
  <c r="H46" i="3"/>
  <c r="G46" i="3"/>
  <c r="E46" i="3"/>
  <c r="D46" i="3"/>
  <c r="C46" i="3"/>
  <c r="B46" i="3"/>
  <c r="A46" i="3"/>
  <c r="N47" i="9"/>
  <c r="M47" i="9"/>
  <c r="L47" i="9"/>
  <c r="J47" i="9"/>
  <c r="E47" i="9"/>
  <c r="A47" i="9"/>
  <c r="N47" i="1"/>
  <c r="M47" i="1"/>
  <c r="L47" i="1"/>
  <c r="J47" i="1"/>
  <c r="E47" i="1"/>
  <c r="A47" i="1"/>
  <c r="N47" i="8"/>
  <c r="M47" i="8"/>
  <c r="L47" i="8"/>
  <c r="J47" i="8"/>
  <c r="E47" i="8"/>
  <c r="A47" i="8"/>
  <c r="N47" i="7"/>
  <c r="M47" i="7"/>
  <c r="L47" i="7"/>
  <c r="J47" i="7"/>
  <c r="E47" i="7"/>
  <c r="A47" i="7"/>
  <c r="N47" i="4"/>
  <c r="M47" i="4"/>
  <c r="L47" i="4"/>
  <c r="J47" i="4"/>
  <c r="E47" i="4"/>
  <c r="A47" i="4"/>
  <c r="O47" i="3" l="1"/>
  <c r="R48" i="7"/>
  <c r="S48" i="7"/>
  <c r="R48" i="9"/>
  <c r="S48" i="1"/>
  <c r="S48" i="4"/>
  <c r="O47" i="9"/>
  <c r="O47" i="1"/>
  <c r="Q47" i="1" s="1"/>
  <c r="R47" i="1" s="1"/>
  <c r="O47" i="8"/>
  <c r="Q47" i="8" s="1"/>
  <c r="S47" i="8" s="1"/>
  <c r="O47" i="7"/>
  <c r="Q47" i="7" s="1"/>
  <c r="R47" i="7" s="1"/>
  <c r="O47" i="4"/>
  <c r="Q46" i="9"/>
  <c r="R48" i="8" l="1"/>
  <c r="R47" i="3" s="1"/>
  <c r="Q47" i="3"/>
  <c r="S48" i="8"/>
  <c r="S47" i="3" s="1"/>
  <c r="Q47" i="9"/>
  <c r="R47" i="9" s="1"/>
  <c r="Q47" i="4"/>
  <c r="S47" i="4" s="1"/>
  <c r="S47" i="1"/>
  <c r="R47" i="8"/>
  <c r="Q45" i="3"/>
  <c r="O45" i="3"/>
  <c r="N45" i="3"/>
  <c r="M45" i="3"/>
  <c r="L45" i="3"/>
  <c r="J45" i="3"/>
  <c r="I45" i="3"/>
  <c r="H45" i="3"/>
  <c r="G45" i="3"/>
  <c r="E45" i="3"/>
  <c r="D45" i="3"/>
  <c r="C45" i="3"/>
  <c r="B45" i="3"/>
  <c r="A45" i="3"/>
  <c r="Q46" i="4"/>
  <c r="N46" i="9"/>
  <c r="M46" i="9"/>
  <c r="L46" i="9"/>
  <c r="J46" i="9"/>
  <c r="E46" i="9"/>
  <c r="A46" i="9"/>
  <c r="N46" i="1"/>
  <c r="M46" i="1"/>
  <c r="L46" i="1"/>
  <c r="J46" i="1"/>
  <c r="E46" i="1"/>
  <c r="A46" i="1"/>
  <c r="N46" i="8"/>
  <c r="M46" i="8"/>
  <c r="L46" i="8"/>
  <c r="J46" i="8"/>
  <c r="E46" i="8"/>
  <c r="A46" i="8"/>
  <c r="N46" i="7"/>
  <c r="M46" i="7"/>
  <c r="L46" i="7"/>
  <c r="J46" i="7"/>
  <c r="E46" i="7"/>
  <c r="A46" i="7"/>
  <c r="N46" i="4"/>
  <c r="M46" i="4"/>
  <c r="L46" i="4"/>
  <c r="J46" i="4"/>
  <c r="E46" i="4"/>
  <c r="A46" i="4"/>
  <c r="S47" i="9" l="1"/>
  <c r="R47" i="4"/>
  <c r="O46" i="9"/>
  <c r="R46" i="9" s="1"/>
  <c r="R45" i="3" s="1"/>
  <c r="O46" i="1"/>
  <c r="O46" i="8"/>
  <c r="Q46" i="8" s="1"/>
  <c r="S46" i="8" s="1"/>
  <c r="O46" i="7"/>
  <c r="Q46" i="7" s="1"/>
  <c r="R46" i="7" s="1"/>
  <c r="O46" i="4"/>
  <c r="R46" i="4" s="1"/>
  <c r="S44" i="3"/>
  <c r="R44" i="3"/>
  <c r="Q44" i="3"/>
  <c r="O44" i="3"/>
  <c r="N44" i="3"/>
  <c r="M44" i="3"/>
  <c r="L44" i="3"/>
  <c r="J44" i="3"/>
  <c r="I44" i="3"/>
  <c r="H44" i="3"/>
  <c r="G44" i="3"/>
  <c r="E44" i="3"/>
  <c r="D44" i="3"/>
  <c r="C44" i="3"/>
  <c r="B44" i="3"/>
  <c r="A44" i="3"/>
  <c r="Q45" i="1"/>
  <c r="N45" i="9"/>
  <c r="M45" i="9"/>
  <c r="L45" i="9"/>
  <c r="J45" i="9"/>
  <c r="E45" i="9"/>
  <c r="A45" i="9"/>
  <c r="N45" i="1"/>
  <c r="M45" i="1"/>
  <c r="L45" i="1"/>
  <c r="J45" i="1"/>
  <c r="E45" i="1"/>
  <c r="A45" i="1"/>
  <c r="N45" i="8"/>
  <c r="M45" i="8"/>
  <c r="L45" i="8"/>
  <c r="J45" i="8"/>
  <c r="E45" i="8"/>
  <c r="A45" i="8"/>
  <c r="N45" i="7"/>
  <c r="M45" i="7"/>
  <c r="L45" i="7"/>
  <c r="J45" i="7"/>
  <c r="E45" i="7"/>
  <c r="A45" i="7"/>
  <c r="L45" i="4"/>
  <c r="N45" i="4"/>
  <c r="M45" i="4"/>
  <c r="J45" i="4"/>
  <c r="E45" i="4"/>
  <c r="A45" i="4"/>
  <c r="Q46" i="1" l="1"/>
  <c r="S46" i="1" s="1"/>
  <c r="S46" i="9"/>
  <c r="S45" i="3" s="1"/>
  <c r="R46" i="8"/>
  <c r="S46" i="7"/>
  <c r="S46" i="4"/>
  <c r="O45" i="9"/>
  <c r="Q45" i="9" s="1"/>
  <c r="S45" i="9" s="1"/>
  <c r="O45" i="1"/>
  <c r="S45" i="1" s="1"/>
  <c r="O45" i="8"/>
  <c r="Q45" i="8" s="1"/>
  <c r="R45" i="8" s="1"/>
  <c r="O45" i="7"/>
  <c r="Q45" i="7" s="1"/>
  <c r="S45" i="7" s="1"/>
  <c r="O45" i="4"/>
  <c r="Q45" i="4" s="1"/>
  <c r="R45" i="4" s="1"/>
  <c r="S44" i="7"/>
  <c r="R46" i="1" l="1"/>
  <c r="R45" i="9"/>
  <c r="R45" i="1"/>
  <c r="S45" i="8"/>
  <c r="R45" i="7"/>
  <c r="S45" i="4"/>
  <c r="S43" i="3"/>
  <c r="R43" i="3"/>
  <c r="Q43" i="3"/>
  <c r="O43" i="3"/>
  <c r="N43" i="3"/>
  <c r="M43" i="3"/>
  <c r="L43" i="3"/>
  <c r="J43" i="3"/>
  <c r="I43" i="3"/>
  <c r="H43" i="3"/>
  <c r="G43" i="3"/>
  <c r="E43" i="3"/>
  <c r="D43" i="3"/>
  <c r="C43" i="3"/>
  <c r="B43" i="3"/>
  <c r="A43" i="3"/>
  <c r="N44" i="9"/>
  <c r="M44" i="9"/>
  <c r="L44" i="9"/>
  <c r="J44" i="9"/>
  <c r="E44" i="9"/>
  <c r="A44" i="9"/>
  <c r="N44" i="1"/>
  <c r="M44" i="1"/>
  <c r="L44" i="1"/>
  <c r="J44" i="1"/>
  <c r="E44" i="1"/>
  <c r="A44" i="1"/>
  <c r="N44" i="8"/>
  <c r="M44" i="8"/>
  <c r="L44" i="8"/>
  <c r="J44" i="8"/>
  <c r="E44" i="8"/>
  <c r="A44" i="8"/>
  <c r="N44" i="7"/>
  <c r="M44" i="7"/>
  <c r="L44" i="7"/>
  <c r="J44" i="7"/>
  <c r="E44" i="7"/>
  <c r="A44" i="7"/>
  <c r="N44" i="4"/>
  <c r="M44" i="4"/>
  <c r="L44" i="4"/>
  <c r="J44" i="4"/>
  <c r="E44" i="4"/>
  <c r="A44" i="4"/>
  <c r="O44" i="9" l="1"/>
  <c r="Q44" i="9" s="1"/>
  <c r="R44" i="9" s="1"/>
  <c r="O44" i="1"/>
  <c r="O44" i="8"/>
  <c r="Q44" i="8" s="1"/>
  <c r="R44" i="8" s="1"/>
  <c r="O44" i="7"/>
  <c r="Q44" i="7" s="1"/>
  <c r="R44" i="7" s="1"/>
  <c r="O44" i="4"/>
  <c r="Q44" i="4" s="1"/>
  <c r="R44" i="4" s="1"/>
  <c r="S42" i="3"/>
  <c r="R42" i="3"/>
  <c r="Q42" i="3"/>
  <c r="O42" i="3"/>
  <c r="N42" i="3"/>
  <c r="M42" i="3"/>
  <c r="L42" i="3"/>
  <c r="J42" i="3"/>
  <c r="I42" i="3"/>
  <c r="H42" i="3"/>
  <c r="G42" i="3"/>
  <c r="E42" i="3"/>
  <c r="D42" i="3"/>
  <c r="C42" i="3"/>
  <c r="B42" i="3"/>
  <c r="A42" i="3"/>
  <c r="Q43" i="1"/>
  <c r="N43" i="9"/>
  <c r="M43" i="9"/>
  <c r="L43" i="9"/>
  <c r="J43" i="9"/>
  <c r="E43" i="9"/>
  <c r="A43" i="9"/>
  <c r="N43" i="1"/>
  <c r="M43" i="1"/>
  <c r="L43" i="1"/>
  <c r="J43" i="1"/>
  <c r="E43" i="1"/>
  <c r="A43" i="1"/>
  <c r="N43" i="8"/>
  <c r="M43" i="8"/>
  <c r="L43" i="8"/>
  <c r="J43" i="8"/>
  <c r="E43" i="8"/>
  <c r="A43" i="8"/>
  <c r="N43" i="7"/>
  <c r="M43" i="7"/>
  <c r="L43" i="7"/>
  <c r="J43" i="7"/>
  <c r="E43" i="7"/>
  <c r="A43" i="7"/>
  <c r="N43" i="4"/>
  <c r="M43" i="4"/>
  <c r="L43" i="4"/>
  <c r="J43" i="4"/>
  <c r="E43" i="4"/>
  <c r="A43" i="4"/>
  <c r="Q44" i="1" l="1"/>
  <c r="S44" i="1" s="1"/>
  <c r="S44" i="9"/>
  <c r="S44" i="8"/>
  <c r="S44" i="4"/>
  <c r="O43" i="9"/>
  <c r="Q43" i="9" s="1"/>
  <c r="R43" i="9" s="1"/>
  <c r="O43" i="1"/>
  <c r="O43" i="8"/>
  <c r="Q43" i="8" s="1"/>
  <c r="S43" i="8" s="1"/>
  <c r="O43" i="7"/>
  <c r="Q43" i="7" s="1"/>
  <c r="S43" i="7" s="1"/>
  <c r="O43" i="4"/>
  <c r="Q43" i="4" s="1"/>
  <c r="S43" i="4" s="1"/>
  <c r="S41" i="3"/>
  <c r="R41" i="3"/>
  <c r="Q41" i="3"/>
  <c r="O41" i="3"/>
  <c r="N41" i="3"/>
  <c r="M41" i="3"/>
  <c r="L41" i="3"/>
  <c r="J41" i="3"/>
  <c r="I41" i="3"/>
  <c r="H41" i="3"/>
  <c r="G41" i="3"/>
  <c r="E41" i="3"/>
  <c r="D41" i="3"/>
  <c r="C41" i="3"/>
  <c r="B41" i="3"/>
  <c r="A41" i="3"/>
  <c r="Q42" i="1"/>
  <c r="N42" i="9"/>
  <c r="M42" i="9"/>
  <c r="L42" i="9"/>
  <c r="J42" i="9"/>
  <c r="E42" i="9"/>
  <c r="A42" i="9"/>
  <c r="N42" i="1"/>
  <c r="M42" i="1"/>
  <c r="L42" i="1"/>
  <c r="J42" i="1"/>
  <c r="E42" i="1"/>
  <c r="A42" i="1"/>
  <c r="N42" i="8"/>
  <c r="M42" i="8"/>
  <c r="L42" i="8"/>
  <c r="J42" i="8"/>
  <c r="E42" i="8"/>
  <c r="A42" i="8"/>
  <c r="N42" i="7"/>
  <c r="M42" i="7"/>
  <c r="L42" i="7"/>
  <c r="J42" i="7"/>
  <c r="E42" i="7"/>
  <c r="A42" i="7"/>
  <c r="N42" i="4"/>
  <c r="M42" i="4"/>
  <c r="L42" i="4"/>
  <c r="J42" i="4"/>
  <c r="E42" i="4"/>
  <c r="A42" i="4"/>
  <c r="R44" i="1" l="1"/>
  <c r="R43" i="1"/>
  <c r="S43" i="9"/>
  <c r="R43" i="8"/>
  <c r="R43" i="7"/>
  <c r="R43" i="4"/>
  <c r="O42" i="9"/>
  <c r="Q42" i="9" s="1"/>
  <c r="S42" i="9" s="1"/>
  <c r="O42" i="1"/>
  <c r="S42" i="1" s="1"/>
  <c r="O42" i="8"/>
  <c r="Q42" i="8" s="1"/>
  <c r="R42" i="8" s="1"/>
  <c r="O42" i="7"/>
  <c r="Q42" i="7" s="1"/>
  <c r="R42" i="7" s="1"/>
  <c r="O42" i="4"/>
  <c r="S40" i="3"/>
  <c r="R40" i="3"/>
  <c r="Q40" i="3"/>
  <c r="O40" i="3"/>
  <c r="N40" i="3"/>
  <c r="M40" i="3"/>
  <c r="L40" i="3"/>
  <c r="J40" i="3"/>
  <c r="I40" i="3"/>
  <c r="H40" i="3"/>
  <c r="G40" i="3"/>
  <c r="E40" i="3"/>
  <c r="D40" i="3"/>
  <c r="C40" i="3"/>
  <c r="B40" i="3"/>
  <c r="A40" i="3"/>
  <c r="Q41" i="4"/>
  <c r="N41" i="9"/>
  <c r="M41" i="9"/>
  <c r="L41" i="9"/>
  <c r="J41" i="9"/>
  <c r="E41" i="9"/>
  <c r="A41" i="9"/>
  <c r="N41" i="1"/>
  <c r="M41" i="1"/>
  <c r="L41" i="1"/>
  <c r="J41" i="1"/>
  <c r="E41" i="1"/>
  <c r="A41" i="1"/>
  <c r="N41" i="8"/>
  <c r="M41" i="8"/>
  <c r="L41" i="8"/>
  <c r="J41" i="8"/>
  <c r="E41" i="8"/>
  <c r="A41" i="8"/>
  <c r="N41" i="7"/>
  <c r="M41" i="7"/>
  <c r="L41" i="7"/>
  <c r="J41" i="7"/>
  <c r="E41" i="7"/>
  <c r="A41" i="7"/>
  <c r="N41" i="4"/>
  <c r="M41" i="4"/>
  <c r="L41" i="4"/>
  <c r="J41" i="4"/>
  <c r="E41" i="4"/>
  <c r="A41" i="4"/>
  <c r="S43" i="1" l="1"/>
  <c r="Q42" i="4"/>
  <c r="S42" i="4" s="1"/>
  <c r="R42" i="9"/>
  <c r="R42" i="1"/>
  <c r="S42" i="8"/>
  <c r="S42" i="7"/>
  <c r="O41" i="1"/>
  <c r="Q41" i="1" s="1"/>
  <c r="R41" i="1" s="1"/>
  <c r="O41" i="9"/>
  <c r="Q41" i="9" s="1"/>
  <c r="S41" i="9" s="1"/>
  <c r="O41" i="8"/>
  <c r="Q41" i="8" s="1"/>
  <c r="S41" i="8" s="1"/>
  <c r="O41" i="7"/>
  <c r="O41" i="4"/>
  <c r="S41" i="4" s="1"/>
  <c r="S39" i="3"/>
  <c r="R39" i="3"/>
  <c r="Q39" i="3"/>
  <c r="O39" i="3"/>
  <c r="N39" i="3"/>
  <c r="M39" i="3"/>
  <c r="L39" i="3"/>
  <c r="J39" i="3"/>
  <c r="I39" i="3"/>
  <c r="H39" i="3"/>
  <c r="G39" i="3"/>
  <c r="E39" i="3"/>
  <c r="D39" i="3"/>
  <c r="C39" i="3"/>
  <c r="B39" i="3"/>
  <c r="A39" i="3"/>
  <c r="Q40" i="7"/>
  <c r="N40" i="9"/>
  <c r="M40" i="9"/>
  <c r="L40" i="9"/>
  <c r="J40" i="9"/>
  <c r="E40" i="9"/>
  <c r="A40" i="9"/>
  <c r="J40" i="1"/>
  <c r="N40" i="1"/>
  <c r="M40" i="1"/>
  <c r="L40" i="1"/>
  <c r="E40" i="1"/>
  <c r="A40" i="1"/>
  <c r="N40" i="8"/>
  <c r="M40" i="8"/>
  <c r="L40" i="8"/>
  <c r="J40" i="8"/>
  <c r="E40" i="8"/>
  <c r="A40" i="8"/>
  <c r="N40" i="7"/>
  <c r="M40" i="7"/>
  <c r="L40" i="7"/>
  <c r="J40" i="7"/>
  <c r="E40" i="7"/>
  <c r="A40" i="7"/>
  <c r="N40" i="4"/>
  <c r="M40" i="4"/>
  <c r="L40" i="4"/>
  <c r="J40" i="4"/>
  <c r="E40" i="4"/>
  <c r="A40" i="4"/>
  <c r="R42" i="4" l="1"/>
  <c r="S41" i="1"/>
  <c r="R41" i="8"/>
  <c r="Q41" i="7"/>
  <c r="R41" i="7" s="1"/>
  <c r="R41" i="9"/>
  <c r="R41" i="4"/>
  <c r="O40" i="9"/>
  <c r="O40" i="1"/>
  <c r="O40" i="8"/>
  <c r="Q40" i="8" s="1"/>
  <c r="R40" i="8" s="1"/>
  <c r="O40" i="7"/>
  <c r="O40" i="4"/>
  <c r="Q40" i="4" s="1"/>
  <c r="R40" i="4" s="1"/>
  <c r="S39" i="7"/>
  <c r="Q39" i="7"/>
  <c r="S41" i="7" l="1"/>
  <c r="Q40" i="9"/>
  <c r="R40" i="9" s="1"/>
  <c r="Q40" i="1"/>
  <c r="S40" i="1" s="1"/>
  <c r="R40" i="7"/>
  <c r="S40" i="8"/>
  <c r="S40" i="4"/>
  <c r="Q38" i="3"/>
  <c r="O38" i="3"/>
  <c r="N38" i="3"/>
  <c r="M38" i="3"/>
  <c r="L38" i="3"/>
  <c r="J38" i="3"/>
  <c r="I38" i="3"/>
  <c r="H38" i="3"/>
  <c r="G38" i="3"/>
  <c r="E38" i="3"/>
  <c r="D38" i="3"/>
  <c r="C38" i="3"/>
  <c r="B38" i="3"/>
  <c r="A38" i="3"/>
  <c r="Q39" i="9"/>
  <c r="Q39" i="1"/>
  <c r="S38" i="3"/>
  <c r="N39" i="9"/>
  <c r="M39" i="9"/>
  <c r="L39" i="9"/>
  <c r="J39" i="9"/>
  <c r="E39" i="9"/>
  <c r="A39" i="9"/>
  <c r="N39" i="1"/>
  <c r="M39" i="1"/>
  <c r="L39" i="1"/>
  <c r="J39" i="1"/>
  <c r="E39" i="1"/>
  <c r="A39" i="1"/>
  <c r="N39" i="8"/>
  <c r="M39" i="8"/>
  <c r="L39" i="8"/>
  <c r="J39" i="8"/>
  <c r="E39" i="8"/>
  <c r="O39" i="8" s="1"/>
  <c r="Q39" i="8" s="1"/>
  <c r="A39" i="8"/>
  <c r="N39" i="7"/>
  <c r="M39" i="7"/>
  <c r="L39" i="7"/>
  <c r="J39" i="7"/>
  <c r="E39" i="7"/>
  <c r="A39" i="7"/>
  <c r="N39" i="4"/>
  <c r="M39" i="4"/>
  <c r="L39" i="4"/>
  <c r="J39" i="4"/>
  <c r="E39" i="4"/>
  <c r="A39" i="4"/>
  <c r="S40" i="9" l="1"/>
  <c r="R40" i="1"/>
  <c r="S40" i="7"/>
  <c r="O39" i="9"/>
  <c r="O39" i="1"/>
  <c r="S39" i="1" s="1"/>
  <c r="R39" i="8"/>
  <c r="S39" i="8"/>
  <c r="O39" i="7"/>
  <c r="O39" i="4"/>
  <c r="Q39" i="4" s="1"/>
  <c r="S39" i="4"/>
  <c r="R39" i="4"/>
  <c r="S37" i="3"/>
  <c r="R37" i="3"/>
  <c r="Q37" i="3"/>
  <c r="O37" i="3"/>
  <c r="N37" i="3"/>
  <c r="M37" i="3"/>
  <c r="L37" i="3"/>
  <c r="J37" i="3"/>
  <c r="I37" i="3"/>
  <c r="H37" i="3"/>
  <c r="G37" i="3"/>
  <c r="E37" i="3"/>
  <c r="D37" i="3"/>
  <c r="C37" i="3"/>
  <c r="B37" i="3"/>
  <c r="A37" i="3"/>
  <c r="Q38" i="9"/>
  <c r="Q38" i="7"/>
  <c r="N38" i="9"/>
  <c r="M38" i="9"/>
  <c r="L38" i="9"/>
  <c r="J38" i="9"/>
  <c r="E38" i="9"/>
  <c r="A38" i="9"/>
  <c r="N38" i="1"/>
  <c r="M38" i="1"/>
  <c r="L38" i="1"/>
  <c r="J38" i="1"/>
  <c r="E38" i="1"/>
  <c r="A38" i="1"/>
  <c r="N38" i="8"/>
  <c r="M38" i="8"/>
  <c r="L38" i="8"/>
  <c r="J38" i="8"/>
  <c r="E38" i="8"/>
  <c r="A38" i="8"/>
  <c r="N38" i="7"/>
  <c r="M38" i="7"/>
  <c r="L38" i="7"/>
  <c r="J38" i="7"/>
  <c r="E38" i="7"/>
  <c r="A38" i="7"/>
  <c r="N38" i="4"/>
  <c r="M38" i="4"/>
  <c r="L38" i="4"/>
  <c r="J38" i="4"/>
  <c r="E38" i="4"/>
  <c r="A38" i="4"/>
  <c r="R39" i="9" l="1"/>
  <c r="R39" i="1"/>
  <c r="O38" i="1"/>
  <c r="Q38" i="1" s="1"/>
  <c r="S38" i="1" s="1"/>
  <c r="O38" i="9"/>
  <c r="S38" i="9" s="1"/>
  <c r="O38" i="8"/>
  <c r="Q38" i="8" s="1"/>
  <c r="S38" i="8" s="1"/>
  <c r="O38" i="7"/>
  <c r="S38" i="7" s="1"/>
  <c r="O38" i="4"/>
  <c r="Q38" i="4" s="1"/>
  <c r="S38" i="4" s="1"/>
  <c r="S37" i="7"/>
  <c r="S37" i="4"/>
  <c r="S39" i="9" l="1"/>
  <c r="R39" i="7"/>
  <c r="R38" i="3" s="1"/>
  <c r="R38" i="1"/>
  <c r="R38" i="9"/>
  <c r="R38" i="8"/>
  <c r="R38" i="7"/>
  <c r="R38" i="4"/>
  <c r="S36" i="3"/>
  <c r="R36" i="3"/>
  <c r="Q36" i="3"/>
  <c r="O36" i="3"/>
  <c r="N36" i="3"/>
  <c r="M36" i="3"/>
  <c r="L36" i="3"/>
  <c r="J36" i="3"/>
  <c r="I36" i="3"/>
  <c r="H36" i="3"/>
  <c r="G36" i="3"/>
  <c r="E36" i="3"/>
  <c r="D36" i="3"/>
  <c r="C36" i="3"/>
  <c r="B36" i="3"/>
  <c r="A36" i="3"/>
  <c r="N37" i="9"/>
  <c r="M37" i="9"/>
  <c r="L37" i="9"/>
  <c r="J37" i="9"/>
  <c r="E37" i="9"/>
  <c r="A37" i="9"/>
  <c r="N37" i="1"/>
  <c r="M37" i="1"/>
  <c r="L37" i="1"/>
  <c r="J37" i="1"/>
  <c r="E37" i="1"/>
  <c r="A37" i="1"/>
  <c r="N37" i="8"/>
  <c r="M37" i="8"/>
  <c r="L37" i="8"/>
  <c r="J37" i="8"/>
  <c r="E37" i="8"/>
  <c r="A37" i="8"/>
  <c r="N37" i="7"/>
  <c r="M37" i="7"/>
  <c r="L37" i="7"/>
  <c r="J37" i="7"/>
  <c r="E37" i="7"/>
  <c r="A37" i="7"/>
  <c r="A37" i="4"/>
  <c r="E37" i="4"/>
  <c r="J37" i="4"/>
  <c r="L37" i="4"/>
  <c r="M37" i="4"/>
  <c r="N37" i="4"/>
  <c r="O37" i="9" l="1"/>
  <c r="Q37" i="9" s="1"/>
  <c r="S37" i="9" s="1"/>
  <c r="O37" i="1"/>
  <c r="Q37" i="1" s="1"/>
  <c r="R37" i="1" s="1"/>
  <c r="O37" i="8"/>
  <c r="Q37" i="8" s="1"/>
  <c r="R37" i="8" s="1"/>
  <c r="O37" i="7"/>
  <c r="Q37" i="7" s="1"/>
  <c r="O37" i="4"/>
  <c r="Q37" i="4" s="1"/>
  <c r="S35" i="3"/>
  <c r="R35" i="3"/>
  <c r="Q35" i="3"/>
  <c r="O35" i="3"/>
  <c r="N35" i="3"/>
  <c r="M35" i="3"/>
  <c r="L35" i="3"/>
  <c r="J35" i="3"/>
  <c r="I35" i="3"/>
  <c r="H35" i="3"/>
  <c r="G35" i="3"/>
  <c r="E35" i="3"/>
  <c r="D35" i="3"/>
  <c r="C35" i="3"/>
  <c r="B35" i="3"/>
  <c r="A35" i="3"/>
  <c r="N36" i="4"/>
  <c r="M36" i="4"/>
  <c r="L36" i="4"/>
  <c r="N36" i="9"/>
  <c r="M36" i="9"/>
  <c r="L36" i="9"/>
  <c r="J36" i="9"/>
  <c r="E36" i="9"/>
  <c r="A36" i="9"/>
  <c r="N36" i="1"/>
  <c r="M36" i="1"/>
  <c r="L36" i="1"/>
  <c r="J36" i="1"/>
  <c r="E36" i="1"/>
  <c r="A36" i="1"/>
  <c r="N36" i="8"/>
  <c r="M36" i="8"/>
  <c r="L36" i="8"/>
  <c r="J36" i="8"/>
  <c r="E36" i="8"/>
  <c r="A36" i="8"/>
  <c r="L36" i="7"/>
  <c r="N36" i="7"/>
  <c r="M36" i="7"/>
  <c r="J36" i="7"/>
  <c r="E36" i="7"/>
  <c r="A36" i="7"/>
  <c r="J36" i="4"/>
  <c r="E36" i="4"/>
  <c r="A36" i="4"/>
  <c r="R37" i="9" l="1"/>
  <c r="S37" i="1"/>
  <c r="S37" i="8"/>
  <c r="R37" i="7"/>
  <c r="R37" i="4"/>
  <c r="O36" i="9"/>
  <c r="Q36" i="9" s="1"/>
  <c r="R36" i="9" s="1"/>
  <c r="O36" i="1"/>
  <c r="Q36" i="1" s="1"/>
  <c r="S36" i="1" s="1"/>
  <c r="O36" i="8"/>
  <c r="Q36" i="8" s="1"/>
  <c r="S36" i="8" s="1"/>
  <c r="O36" i="7"/>
  <c r="Q36" i="7" s="1"/>
  <c r="R36" i="7" s="1"/>
  <c r="O36" i="4"/>
  <c r="Q36" i="4" s="1"/>
  <c r="R36" i="4" s="1"/>
  <c r="S34" i="3"/>
  <c r="R34" i="3"/>
  <c r="Q34" i="3"/>
  <c r="O34" i="3"/>
  <c r="N34" i="3"/>
  <c r="M34" i="3"/>
  <c r="L34" i="3"/>
  <c r="J34" i="3"/>
  <c r="I34" i="3"/>
  <c r="H34" i="3"/>
  <c r="G34" i="3"/>
  <c r="E34" i="3"/>
  <c r="D34" i="3"/>
  <c r="C34" i="3"/>
  <c r="B34" i="3"/>
  <c r="A34" i="3"/>
  <c r="N35" i="9"/>
  <c r="M35" i="9"/>
  <c r="L35" i="9"/>
  <c r="J35" i="9"/>
  <c r="E35" i="9"/>
  <c r="A35" i="9"/>
  <c r="N35" i="1"/>
  <c r="M35" i="1"/>
  <c r="L35" i="1"/>
  <c r="J35" i="1"/>
  <c r="E35" i="1"/>
  <c r="A35" i="1"/>
  <c r="N35" i="8"/>
  <c r="M35" i="8"/>
  <c r="L35" i="8"/>
  <c r="J35" i="8"/>
  <c r="E35" i="8"/>
  <c r="N35" i="7"/>
  <c r="M35" i="7"/>
  <c r="L35" i="7"/>
  <c r="J35" i="7"/>
  <c r="E35" i="7"/>
  <c r="A35" i="7"/>
  <c r="N35" i="4"/>
  <c r="M35" i="4"/>
  <c r="L35" i="4"/>
  <c r="J35" i="4"/>
  <c r="E35" i="4"/>
  <c r="A35" i="4"/>
  <c r="S36" i="9" l="1"/>
  <c r="R36" i="1"/>
  <c r="R36" i="8"/>
  <c r="S36" i="7"/>
  <c r="S36" i="4"/>
  <c r="O35" i="1"/>
  <c r="Q35" i="1" s="1"/>
  <c r="R35" i="1" s="1"/>
  <c r="O35" i="9"/>
  <c r="Q35" i="9" s="1"/>
  <c r="R35" i="9" s="1"/>
  <c r="O35" i="8"/>
  <c r="Q35" i="8" s="1"/>
  <c r="R35" i="8" s="1"/>
  <c r="O35" i="7"/>
  <c r="Q35" i="7" s="1"/>
  <c r="S35" i="7" s="1"/>
  <c r="O35" i="4"/>
  <c r="Q35" i="4" s="1"/>
  <c r="R35" i="4" s="1"/>
  <c r="I33" i="3"/>
  <c r="H33" i="3"/>
  <c r="G33" i="3"/>
  <c r="D33" i="3"/>
  <c r="C33" i="3"/>
  <c r="B33" i="3"/>
  <c r="A33" i="3"/>
  <c r="Q34" i="1"/>
  <c r="N34" i="9"/>
  <c r="M34" i="9"/>
  <c r="L34" i="9"/>
  <c r="J34" i="9"/>
  <c r="E34" i="9"/>
  <c r="A34" i="9"/>
  <c r="N34" i="1"/>
  <c r="M34" i="1"/>
  <c r="L34" i="1"/>
  <c r="J34" i="1"/>
  <c r="E34" i="1"/>
  <c r="A34" i="1"/>
  <c r="N34" i="8"/>
  <c r="M34" i="8"/>
  <c r="L34" i="8"/>
  <c r="J34" i="8"/>
  <c r="E34" i="8"/>
  <c r="N34" i="7"/>
  <c r="N33" i="3" s="1"/>
  <c r="M34" i="7"/>
  <c r="M33" i="3" s="1"/>
  <c r="L34" i="7"/>
  <c r="L33" i="3" s="1"/>
  <c r="J34" i="7"/>
  <c r="J33" i="3" s="1"/>
  <c r="E34" i="7"/>
  <c r="E33" i="3" s="1"/>
  <c r="N34" i="4"/>
  <c r="M34" i="4"/>
  <c r="L34" i="4"/>
  <c r="J34" i="4"/>
  <c r="E34" i="4"/>
  <c r="A34" i="4"/>
  <c r="S35" i="1" l="1"/>
  <c r="S35" i="9"/>
  <c r="S35" i="8"/>
  <c r="R35" i="7"/>
  <c r="S35" i="4"/>
  <c r="O34" i="9"/>
  <c r="Q34" i="9" s="1"/>
  <c r="S34" i="9" s="1"/>
  <c r="O34" i="1"/>
  <c r="S34" i="1" s="1"/>
  <c r="O34" i="8"/>
  <c r="Q34" i="8" s="1"/>
  <c r="S34" i="8" s="1"/>
  <c r="O34" i="7"/>
  <c r="O34" i="4"/>
  <c r="Q34" i="4" s="1"/>
  <c r="S34" i="4" s="1"/>
  <c r="J32" i="3"/>
  <c r="I32" i="3"/>
  <c r="H32" i="3"/>
  <c r="G32" i="3"/>
  <c r="D32" i="3"/>
  <c r="C32" i="3"/>
  <c r="B32" i="3"/>
  <c r="A32" i="3"/>
  <c r="N33" i="9"/>
  <c r="M33" i="9"/>
  <c r="L33" i="9"/>
  <c r="J33" i="9"/>
  <c r="E33" i="9"/>
  <c r="A33" i="9"/>
  <c r="N33" i="1"/>
  <c r="M33" i="1"/>
  <c r="L33" i="1"/>
  <c r="J33" i="1"/>
  <c r="E33" i="1"/>
  <c r="A33" i="1"/>
  <c r="N33" i="8"/>
  <c r="M33" i="8"/>
  <c r="L33" i="8"/>
  <c r="J33" i="8"/>
  <c r="E33" i="8"/>
  <c r="N33" i="7"/>
  <c r="N32" i="3" s="1"/>
  <c r="M33" i="7"/>
  <c r="M32" i="3" s="1"/>
  <c r="L33" i="7"/>
  <c r="L32" i="3" s="1"/>
  <c r="J33" i="7"/>
  <c r="E33" i="7"/>
  <c r="E32" i="3" s="1"/>
  <c r="N33" i="4"/>
  <c r="M33" i="4"/>
  <c r="L33" i="4"/>
  <c r="J33" i="4"/>
  <c r="E33" i="4"/>
  <c r="A33" i="4"/>
  <c r="Q34" i="7" l="1"/>
  <c r="R34" i="7" s="1"/>
  <c r="R33" i="3" s="1"/>
  <c r="O33" i="3"/>
  <c r="R34" i="9"/>
  <c r="R34" i="1"/>
  <c r="R34" i="8"/>
  <c r="R34" i="4"/>
  <c r="O33" i="9"/>
  <c r="Q33" i="9" s="1"/>
  <c r="R33" i="9" s="1"/>
  <c r="O33" i="1"/>
  <c r="Q33" i="1" s="1"/>
  <c r="R33" i="1" s="1"/>
  <c r="O33" i="8"/>
  <c r="Q33" i="8" s="1"/>
  <c r="R33" i="8" s="1"/>
  <c r="O33" i="7"/>
  <c r="O33" i="4"/>
  <c r="Q33" i="4" s="1"/>
  <c r="R33" i="4" s="1"/>
  <c r="I31" i="3"/>
  <c r="H31" i="3"/>
  <c r="G31" i="3"/>
  <c r="D31" i="3"/>
  <c r="C31" i="3"/>
  <c r="B31" i="3"/>
  <c r="A31" i="3"/>
  <c r="N32" i="9"/>
  <c r="M32" i="9"/>
  <c r="L32" i="9"/>
  <c r="J32" i="9"/>
  <c r="E32" i="9"/>
  <c r="A32" i="9"/>
  <c r="N32" i="1"/>
  <c r="M32" i="1"/>
  <c r="L32" i="1"/>
  <c r="J32" i="1"/>
  <c r="E32" i="1"/>
  <c r="A32" i="1"/>
  <c r="L32" i="8"/>
  <c r="M32" i="8"/>
  <c r="N32" i="8"/>
  <c r="J32" i="8"/>
  <c r="E32" i="8"/>
  <c r="N32" i="7"/>
  <c r="M32" i="7"/>
  <c r="L32" i="7"/>
  <c r="J32" i="7"/>
  <c r="E32" i="7"/>
  <c r="N32" i="4"/>
  <c r="M32" i="4"/>
  <c r="L32" i="4"/>
  <c r="J32" i="4"/>
  <c r="E32" i="4"/>
  <c r="A32" i="4"/>
  <c r="S34" i="7" l="1"/>
  <c r="S33" i="3" s="1"/>
  <c r="Q33" i="3"/>
  <c r="L31" i="3"/>
  <c r="Q33" i="7"/>
  <c r="R33" i="7" s="1"/>
  <c r="R32" i="3" s="1"/>
  <c r="O32" i="3"/>
  <c r="S33" i="9"/>
  <c r="S33" i="1"/>
  <c r="S33" i="8"/>
  <c r="S33" i="4"/>
  <c r="M31" i="3"/>
  <c r="N31" i="3"/>
  <c r="J31" i="3"/>
  <c r="E31" i="3"/>
  <c r="O32" i="9"/>
  <c r="Q32" i="9" s="1"/>
  <c r="S32" i="9" s="1"/>
  <c r="O32" i="1"/>
  <c r="Q32" i="1" s="1"/>
  <c r="S32" i="1" s="1"/>
  <c r="O32" i="8"/>
  <c r="Q32" i="8" s="1"/>
  <c r="S32" i="8" s="1"/>
  <c r="O32" i="7"/>
  <c r="Q32" i="7" s="1"/>
  <c r="R32" i="7" s="1"/>
  <c r="O32" i="4"/>
  <c r="I30" i="3"/>
  <c r="H30" i="3"/>
  <c r="G30" i="3"/>
  <c r="D30" i="3"/>
  <c r="C30" i="3"/>
  <c r="B30" i="3"/>
  <c r="A30" i="3"/>
  <c r="N31" i="9"/>
  <c r="M31" i="9"/>
  <c r="L31" i="9"/>
  <c r="J31" i="9"/>
  <c r="E31" i="9"/>
  <c r="O31" i="9" s="1"/>
  <c r="Q31" i="9" s="1"/>
  <c r="A31" i="9"/>
  <c r="N31" i="1"/>
  <c r="M31" i="1"/>
  <c r="L31" i="1"/>
  <c r="J31" i="1"/>
  <c r="E31" i="1"/>
  <c r="A31" i="1"/>
  <c r="N31" i="8"/>
  <c r="M31" i="8"/>
  <c r="L31" i="8"/>
  <c r="J31" i="8"/>
  <c r="E31" i="8"/>
  <c r="N31" i="7"/>
  <c r="N30" i="3" s="1"/>
  <c r="M31" i="7"/>
  <c r="M30" i="3" s="1"/>
  <c r="L31" i="7"/>
  <c r="L30" i="3" s="1"/>
  <c r="J31" i="7"/>
  <c r="J30" i="3" s="1"/>
  <c r="E31" i="7"/>
  <c r="E30" i="3" s="1"/>
  <c r="N31" i="4"/>
  <c r="M31" i="4"/>
  <c r="L31" i="4"/>
  <c r="J31" i="4"/>
  <c r="E31" i="4"/>
  <c r="O31" i="4" s="1"/>
  <c r="Q31" i="4" s="1"/>
  <c r="S31" i="4" s="1"/>
  <c r="A31" i="4"/>
  <c r="S33" i="7" l="1"/>
  <c r="S32" i="3" s="1"/>
  <c r="Q32" i="3"/>
  <c r="Q32" i="4"/>
  <c r="S32" i="4" s="1"/>
  <c r="O31" i="3"/>
  <c r="R32" i="9"/>
  <c r="R32" i="1"/>
  <c r="R32" i="8"/>
  <c r="S32" i="7"/>
  <c r="O31" i="8"/>
  <c r="Q31" i="8" s="1"/>
  <c r="S31" i="8" s="1"/>
  <c r="O31" i="7"/>
  <c r="S31" i="9"/>
  <c r="R31" i="9"/>
  <c r="O31" i="1"/>
  <c r="Q31" i="1" s="1"/>
  <c r="R31" i="1" s="1"/>
  <c r="R31" i="8"/>
  <c r="R31" i="4"/>
  <c r="I29" i="3"/>
  <c r="H29" i="3"/>
  <c r="G29" i="3"/>
  <c r="D29" i="3"/>
  <c r="C29" i="3"/>
  <c r="B29" i="3"/>
  <c r="A29" i="3"/>
  <c r="S30" i="4"/>
  <c r="N30" i="9"/>
  <c r="M30" i="9"/>
  <c r="L30" i="9"/>
  <c r="J30" i="9"/>
  <c r="E30" i="9"/>
  <c r="A30" i="9"/>
  <c r="N30" i="1"/>
  <c r="M30" i="1"/>
  <c r="L30" i="1"/>
  <c r="J30" i="1"/>
  <c r="E30" i="1"/>
  <c r="A30" i="1"/>
  <c r="N30" i="8"/>
  <c r="M30" i="8"/>
  <c r="L30" i="8"/>
  <c r="J30" i="8"/>
  <c r="E30" i="8"/>
  <c r="N30" i="7"/>
  <c r="N29" i="3" s="1"/>
  <c r="M30" i="7"/>
  <c r="M29" i="3" s="1"/>
  <c r="L30" i="7"/>
  <c r="L29" i="3" s="1"/>
  <c r="J30" i="7"/>
  <c r="J29" i="3" s="1"/>
  <c r="E30" i="7"/>
  <c r="E29" i="3" s="1"/>
  <c r="N30" i="4"/>
  <c r="M30" i="4"/>
  <c r="L30" i="4"/>
  <c r="J30" i="4"/>
  <c r="E30" i="4"/>
  <c r="A30" i="4"/>
  <c r="Q31" i="7" l="1"/>
  <c r="O30" i="3"/>
  <c r="S31" i="3"/>
  <c r="R32" i="4"/>
  <c r="R31" i="3" s="1"/>
  <c r="Q31" i="3"/>
  <c r="S31" i="1"/>
  <c r="O30" i="9"/>
  <c r="Q30" i="9" s="1"/>
  <c r="S30" i="9" s="1"/>
  <c r="O30" i="1"/>
  <c r="Q30" i="1" s="1"/>
  <c r="R30" i="1" s="1"/>
  <c r="O30" i="8"/>
  <c r="Q30" i="8" s="1"/>
  <c r="R30" i="8" s="1"/>
  <c r="O30" i="7"/>
  <c r="O30" i="4"/>
  <c r="Q30" i="4" s="1"/>
  <c r="R30" i="4" s="1"/>
  <c r="L28" i="3"/>
  <c r="I28" i="3"/>
  <c r="H28" i="3"/>
  <c r="G28" i="3"/>
  <c r="D28" i="3"/>
  <c r="C28" i="3"/>
  <c r="B28" i="3"/>
  <c r="A28" i="3"/>
  <c r="N29" i="9"/>
  <c r="M29" i="9"/>
  <c r="L29" i="9"/>
  <c r="J29" i="9"/>
  <c r="E29" i="9"/>
  <c r="A29" i="9"/>
  <c r="N29" i="1"/>
  <c r="M29" i="1"/>
  <c r="L29" i="1"/>
  <c r="J29" i="1"/>
  <c r="E29" i="1"/>
  <c r="O29" i="1" s="1"/>
  <c r="Q29" i="1" s="1"/>
  <c r="A29" i="1"/>
  <c r="N29" i="8"/>
  <c r="M29" i="8"/>
  <c r="L29" i="8"/>
  <c r="J29" i="8"/>
  <c r="E29" i="8"/>
  <c r="N29" i="7"/>
  <c r="N28" i="3" s="1"/>
  <c r="M29" i="7"/>
  <c r="M28" i="3" s="1"/>
  <c r="L29" i="7"/>
  <c r="J29" i="7"/>
  <c r="J28" i="3" s="1"/>
  <c r="E29" i="7"/>
  <c r="E28" i="3" s="1"/>
  <c r="N29" i="4"/>
  <c r="M29" i="4"/>
  <c r="L29" i="4"/>
  <c r="J29" i="4"/>
  <c r="E29" i="4"/>
  <c r="O29" i="4" s="1"/>
  <c r="Q29" i="4" s="1"/>
  <c r="A29" i="4"/>
  <c r="Q30" i="7" l="1"/>
  <c r="O29" i="3"/>
  <c r="Q30" i="3"/>
  <c r="S31" i="7"/>
  <c r="S30" i="3" s="1"/>
  <c r="R31" i="7"/>
  <c r="R30" i="3" s="1"/>
  <c r="R30" i="9"/>
  <c r="S30" i="1"/>
  <c r="S30" i="8"/>
  <c r="S30" i="7"/>
  <c r="S29" i="3" s="1"/>
  <c r="O29" i="9"/>
  <c r="Q29" i="9" s="1"/>
  <c r="S29" i="9" s="1"/>
  <c r="S29" i="1"/>
  <c r="R29" i="1"/>
  <c r="O29" i="8"/>
  <c r="Q29" i="8" s="1"/>
  <c r="S29" i="8" s="1"/>
  <c r="O29" i="7"/>
  <c r="S29" i="4"/>
  <c r="R29" i="4"/>
  <c r="S28" i="1"/>
  <c r="Q28" i="1"/>
  <c r="R30" i="7" l="1"/>
  <c r="R29" i="3" s="1"/>
  <c r="Q29" i="3"/>
  <c r="Q29" i="7"/>
  <c r="S29" i="7" s="1"/>
  <c r="S28" i="3" s="1"/>
  <c r="O28" i="3"/>
  <c r="R29" i="9"/>
  <c r="R29" i="8"/>
  <c r="I27" i="3"/>
  <c r="H27" i="3"/>
  <c r="G27" i="3"/>
  <c r="D27" i="3"/>
  <c r="C27" i="3"/>
  <c r="B27" i="3"/>
  <c r="A27" i="3"/>
  <c r="N28" i="9"/>
  <c r="M28" i="9"/>
  <c r="L28" i="9"/>
  <c r="J28" i="9"/>
  <c r="E28" i="9"/>
  <c r="A28" i="9"/>
  <c r="N28" i="1"/>
  <c r="M28" i="1"/>
  <c r="L28" i="1"/>
  <c r="J28" i="1"/>
  <c r="E28" i="1"/>
  <c r="A28" i="1"/>
  <c r="N28" i="8"/>
  <c r="M28" i="8"/>
  <c r="L28" i="8"/>
  <c r="J28" i="8"/>
  <c r="E28" i="8"/>
  <c r="N28" i="7"/>
  <c r="N27" i="3" s="1"/>
  <c r="M28" i="7"/>
  <c r="M27" i="3" s="1"/>
  <c r="L28" i="7"/>
  <c r="L27" i="3" s="1"/>
  <c r="J28" i="7"/>
  <c r="J27" i="3" s="1"/>
  <c r="E28" i="7"/>
  <c r="E27" i="3" s="1"/>
  <c r="N28" i="4"/>
  <c r="M28" i="4"/>
  <c r="L28" i="4"/>
  <c r="J28" i="4"/>
  <c r="E28" i="4"/>
  <c r="A28" i="4"/>
  <c r="R29" i="7" l="1"/>
  <c r="R28" i="3" s="1"/>
  <c r="Q28" i="3"/>
  <c r="O28" i="9"/>
  <c r="O28" i="1"/>
  <c r="O28" i="8"/>
  <c r="Q28" i="8" s="1"/>
  <c r="S28" i="8" s="1"/>
  <c r="O28" i="7"/>
  <c r="O28" i="4"/>
  <c r="Q28" i="4" s="1"/>
  <c r="S28" i="4" s="1"/>
  <c r="I26" i="3"/>
  <c r="H26" i="3"/>
  <c r="G26" i="3"/>
  <c r="D26" i="3"/>
  <c r="C26" i="3"/>
  <c r="B26" i="3"/>
  <c r="A26" i="3"/>
  <c r="Q27" i="9"/>
  <c r="S27" i="8"/>
  <c r="N27" i="9"/>
  <c r="M27" i="9"/>
  <c r="L27" i="9"/>
  <c r="J27" i="9"/>
  <c r="E27" i="9"/>
  <c r="A27" i="9"/>
  <c r="N27" i="1"/>
  <c r="M27" i="1"/>
  <c r="L27" i="1"/>
  <c r="J27" i="1"/>
  <c r="E27" i="1"/>
  <c r="A27" i="1"/>
  <c r="N27" i="8"/>
  <c r="M27" i="8"/>
  <c r="L27" i="8"/>
  <c r="J27" i="8"/>
  <c r="E27" i="8"/>
  <c r="N27" i="7"/>
  <c r="N26" i="3" s="1"/>
  <c r="M27" i="7"/>
  <c r="M26" i="3" s="1"/>
  <c r="L27" i="7"/>
  <c r="L26" i="3" s="1"/>
  <c r="J27" i="7"/>
  <c r="J26" i="3" s="1"/>
  <c r="E27" i="7"/>
  <c r="E26" i="3" s="1"/>
  <c r="N27" i="4"/>
  <c r="M27" i="4"/>
  <c r="L27" i="4"/>
  <c r="J27" i="4"/>
  <c r="E27" i="4"/>
  <c r="A27" i="4"/>
  <c r="Q28" i="7" l="1"/>
  <c r="S28" i="7" s="1"/>
  <c r="S27" i="3" s="1"/>
  <c r="O27" i="3"/>
  <c r="Q28" i="9"/>
  <c r="S28" i="9" s="1"/>
  <c r="R28" i="1"/>
  <c r="R28" i="8"/>
  <c r="R28" i="4"/>
  <c r="O27" i="9"/>
  <c r="S27" i="9" s="1"/>
  <c r="O27" i="1"/>
  <c r="Q27" i="1" s="1"/>
  <c r="R27" i="1" s="1"/>
  <c r="O27" i="8"/>
  <c r="Q27" i="8" s="1"/>
  <c r="R27" i="8" s="1"/>
  <c r="O27" i="7"/>
  <c r="O27" i="4"/>
  <c r="Q27" i="4" s="1"/>
  <c r="S27" i="4" s="1"/>
  <c r="R28" i="7" l="1"/>
  <c r="Q27" i="3"/>
  <c r="Q27" i="7"/>
  <c r="O26" i="3"/>
  <c r="R27" i="3"/>
  <c r="R28" i="9"/>
  <c r="R27" i="9"/>
  <c r="S27" i="1"/>
  <c r="R27" i="4"/>
  <c r="I25" i="3"/>
  <c r="H25" i="3"/>
  <c r="G25" i="3"/>
  <c r="D25" i="3"/>
  <c r="C25" i="3"/>
  <c r="B25" i="3"/>
  <c r="A25" i="3"/>
  <c r="N26" i="9"/>
  <c r="M26" i="9"/>
  <c r="L26" i="9"/>
  <c r="J26" i="9"/>
  <c r="E26" i="9"/>
  <c r="A26" i="9"/>
  <c r="N26" i="1"/>
  <c r="M26" i="1"/>
  <c r="L26" i="1"/>
  <c r="J26" i="1"/>
  <c r="E26" i="1"/>
  <c r="A26" i="1"/>
  <c r="N26" i="8"/>
  <c r="M26" i="8"/>
  <c r="L26" i="8"/>
  <c r="J26" i="8"/>
  <c r="E26" i="8"/>
  <c r="N26" i="7"/>
  <c r="N25" i="3" s="1"/>
  <c r="M26" i="7"/>
  <c r="M25" i="3" s="1"/>
  <c r="L26" i="7"/>
  <c r="L25" i="3" s="1"/>
  <c r="J26" i="7"/>
  <c r="J25" i="3" s="1"/>
  <c r="E26" i="7"/>
  <c r="E25" i="3" s="1"/>
  <c r="N26" i="4"/>
  <c r="M26" i="4"/>
  <c r="L26" i="4"/>
  <c r="J26" i="4"/>
  <c r="E26" i="4"/>
  <c r="A26" i="4"/>
  <c r="R27" i="7" l="1"/>
  <c r="R26" i="3" s="1"/>
  <c r="Q26" i="3"/>
  <c r="S27" i="7"/>
  <c r="S26" i="3" s="1"/>
  <c r="O26" i="9"/>
  <c r="Q26" i="9" s="1"/>
  <c r="R26" i="9" s="1"/>
  <c r="O26" i="1"/>
  <c r="Q26" i="1" s="1"/>
  <c r="S26" i="1" s="1"/>
  <c r="O26" i="8"/>
  <c r="Q26" i="8" s="1"/>
  <c r="S26" i="8" s="1"/>
  <c r="O26" i="7"/>
  <c r="O26" i="4"/>
  <c r="J24" i="3"/>
  <c r="I24" i="3"/>
  <c r="H24" i="3"/>
  <c r="G24" i="3"/>
  <c r="D24" i="3"/>
  <c r="C24" i="3"/>
  <c r="B24" i="3"/>
  <c r="A24" i="3"/>
  <c r="Q25" i="4"/>
  <c r="N25" i="9"/>
  <c r="M25" i="9"/>
  <c r="L25" i="9"/>
  <c r="J25" i="9"/>
  <c r="E25" i="9"/>
  <c r="A25" i="9"/>
  <c r="N25" i="1"/>
  <c r="M25" i="1"/>
  <c r="L25" i="1"/>
  <c r="J25" i="1"/>
  <c r="E25" i="1"/>
  <c r="A25" i="1"/>
  <c r="N25" i="8"/>
  <c r="M25" i="8"/>
  <c r="L25" i="8"/>
  <c r="J25" i="8"/>
  <c r="E25" i="8"/>
  <c r="N25" i="7"/>
  <c r="N24" i="3" s="1"/>
  <c r="M25" i="7"/>
  <c r="M24" i="3" s="1"/>
  <c r="L25" i="7"/>
  <c r="L24" i="3" s="1"/>
  <c r="J25" i="7"/>
  <c r="E25" i="7"/>
  <c r="E24" i="3" s="1"/>
  <c r="N25" i="4"/>
  <c r="M25" i="4"/>
  <c r="L25" i="4"/>
  <c r="J25" i="4"/>
  <c r="E25" i="4"/>
  <c r="A25" i="4"/>
  <c r="Q26" i="7" l="1"/>
  <c r="Q25" i="3" s="1"/>
  <c r="O25" i="3"/>
  <c r="Q26" i="4"/>
  <c r="S26" i="4" s="1"/>
  <c r="S26" i="9"/>
  <c r="R26" i="1"/>
  <c r="R26" i="8"/>
  <c r="R26" i="7"/>
  <c r="R25" i="3" s="1"/>
  <c r="O25" i="9"/>
  <c r="Q25" i="9" s="1"/>
  <c r="R25" i="9" s="1"/>
  <c r="O25" i="1"/>
  <c r="Q25" i="1" s="1"/>
  <c r="R25" i="1" s="1"/>
  <c r="O25" i="8"/>
  <c r="Q25" i="8" s="1"/>
  <c r="S25" i="8" s="1"/>
  <c r="O25" i="7"/>
  <c r="O24" i="3" s="1"/>
  <c r="O25" i="4"/>
  <c r="R25" i="4" s="1"/>
  <c r="S26" i="7" l="1"/>
  <c r="S25" i="3" s="1"/>
  <c r="R26" i="4"/>
  <c r="S25" i="9"/>
  <c r="Q25" i="7"/>
  <c r="S25" i="1"/>
  <c r="R25" i="8"/>
  <c r="S25" i="4"/>
  <c r="I23" i="3"/>
  <c r="H23" i="3"/>
  <c r="G23" i="3"/>
  <c r="D23" i="3"/>
  <c r="C23" i="3"/>
  <c r="B23" i="3"/>
  <c r="A23" i="3"/>
  <c r="R25" i="7" l="1"/>
  <c r="R24" i="3" s="1"/>
  <c r="Q24" i="3"/>
  <c r="S25" i="7"/>
  <c r="S24" i="3" s="1"/>
  <c r="N24" i="9"/>
  <c r="M24" i="9"/>
  <c r="L24" i="9"/>
  <c r="J24" i="9"/>
  <c r="E24" i="9"/>
  <c r="O24" i="9" s="1"/>
  <c r="Q24" i="9" s="1"/>
  <c r="A24" i="9"/>
  <c r="N24" i="1"/>
  <c r="M24" i="1"/>
  <c r="L24" i="1"/>
  <c r="J24" i="1"/>
  <c r="E24" i="1"/>
  <c r="A24" i="1"/>
  <c r="N24" i="8"/>
  <c r="M24" i="8"/>
  <c r="L24" i="8"/>
  <c r="J24" i="8"/>
  <c r="E24" i="8"/>
  <c r="N24" i="7"/>
  <c r="M24" i="7"/>
  <c r="L24" i="7"/>
  <c r="J24" i="7"/>
  <c r="E24" i="7"/>
  <c r="N24" i="4"/>
  <c r="M24" i="4"/>
  <c r="L24" i="4"/>
  <c r="J24" i="4"/>
  <c r="E24" i="4"/>
  <c r="A24" i="4"/>
  <c r="J23" i="3" l="1"/>
  <c r="N23" i="3"/>
  <c r="M23" i="3"/>
  <c r="E23" i="3"/>
  <c r="L23" i="3"/>
  <c r="O24" i="1"/>
  <c r="Q24" i="1" s="1"/>
  <c r="R24" i="1" s="1"/>
  <c r="O24" i="8"/>
  <c r="Q24" i="8" s="1"/>
  <c r="S24" i="8" s="1"/>
  <c r="O24" i="7"/>
  <c r="O24" i="4"/>
  <c r="S24" i="9"/>
  <c r="R24" i="9"/>
  <c r="Q23" i="9"/>
  <c r="Q24" i="7" l="1"/>
  <c r="R24" i="7" s="1"/>
  <c r="Q24" i="4"/>
  <c r="O23" i="3"/>
  <c r="S24" i="1"/>
  <c r="R24" i="8"/>
  <c r="S24" i="7"/>
  <c r="J22" i="3"/>
  <c r="I22" i="3"/>
  <c r="H22" i="3"/>
  <c r="G22" i="3"/>
  <c r="D22" i="3"/>
  <c r="C22" i="3"/>
  <c r="B22" i="3"/>
  <c r="A22" i="3"/>
  <c r="E23" i="9"/>
  <c r="N23" i="9"/>
  <c r="M23" i="9"/>
  <c r="L23" i="9"/>
  <c r="J23" i="9"/>
  <c r="O23" i="9" s="1"/>
  <c r="A23" i="9"/>
  <c r="N23" i="1"/>
  <c r="M23" i="1"/>
  <c r="L23" i="1"/>
  <c r="J23" i="1"/>
  <c r="E23" i="1"/>
  <c r="A23" i="1"/>
  <c r="N23" i="8"/>
  <c r="M23" i="8"/>
  <c r="L23" i="8"/>
  <c r="J23" i="8"/>
  <c r="E23" i="8"/>
  <c r="N23" i="7"/>
  <c r="N22" i="3" s="1"/>
  <c r="M23" i="7"/>
  <c r="M22" i="3" s="1"/>
  <c r="L23" i="7"/>
  <c r="L22" i="3" s="1"/>
  <c r="J23" i="7"/>
  <c r="E23" i="7"/>
  <c r="E22" i="3" s="1"/>
  <c r="N23" i="4"/>
  <c r="M23" i="4"/>
  <c r="L23" i="4"/>
  <c r="J23" i="4"/>
  <c r="E23" i="4"/>
  <c r="A23" i="4"/>
  <c r="R24" i="4" l="1"/>
  <c r="R23" i="3" s="1"/>
  <c r="Q23" i="3"/>
  <c r="S24" i="4"/>
  <c r="S23" i="3" s="1"/>
  <c r="O23" i="1"/>
  <c r="Q23" i="1" s="1"/>
  <c r="R23" i="1" s="1"/>
  <c r="O23" i="7"/>
  <c r="S23" i="9"/>
  <c r="R23" i="9"/>
  <c r="S23" i="1"/>
  <c r="O23" i="8"/>
  <c r="Q23" i="8" s="1"/>
  <c r="S23" i="8"/>
  <c r="R23" i="8"/>
  <c r="O23" i="4"/>
  <c r="Q23" i="4" s="1"/>
  <c r="S23" i="4" s="1"/>
  <c r="M21" i="3"/>
  <c r="J21" i="3"/>
  <c r="I21" i="3"/>
  <c r="H21" i="3"/>
  <c r="G21" i="3"/>
  <c r="D21" i="3"/>
  <c r="C21" i="3"/>
  <c r="B21" i="3"/>
  <c r="A21" i="3"/>
  <c r="N22" i="9"/>
  <c r="M22" i="9"/>
  <c r="L22" i="9"/>
  <c r="J22" i="9"/>
  <c r="E22" i="9"/>
  <c r="A22" i="9"/>
  <c r="N22" i="1"/>
  <c r="M22" i="1"/>
  <c r="L22" i="1"/>
  <c r="J22" i="1"/>
  <c r="E22" i="1"/>
  <c r="A22" i="1"/>
  <c r="N22" i="8"/>
  <c r="M22" i="8"/>
  <c r="L22" i="8"/>
  <c r="J22" i="8"/>
  <c r="E22" i="8"/>
  <c r="N22" i="7"/>
  <c r="N21" i="3" s="1"/>
  <c r="M22" i="7"/>
  <c r="L22" i="7"/>
  <c r="L21" i="3" s="1"/>
  <c r="J22" i="7"/>
  <c r="E22" i="7"/>
  <c r="E21" i="3" s="1"/>
  <c r="N22" i="4"/>
  <c r="M22" i="4"/>
  <c r="L22" i="4"/>
  <c r="J22" i="4"/>
  <c r="E22" i="4"/>
  <c r="A22" i="4"/>
  <c r="Q23" i="7" l="1"/>
  <c r="O22" i="3"/>
  <c r="R23" i="4"/>
  <c r="O22" i="9"/>
  <c r="O22" i="1"/>
  <c r="Q22" i="1" s="1"/>
  <c r="S22" i="1" s="1"/>
  <c r="O22" i="8"/>
  <c r="Q22" i="8" s="1"/>
  <c r="S22" i="8" s="1"/>
  <c r="O22" i="7"/>
  <c r="O21" i="3" s="1"/>
  <c r="O22" i="4"/>
  <c r="Q22" i="4" s="1"/>
  <c r="R22" i="4" s="1"/>
  <c r="Q21" i="1"/>
  <c r="Q22" i="3" l="1"/>
  <c r="R23" i="7"/>
  <c r="R22" i="3" s="1"/>
  <c r="S23" i="7"/>
  <c r="S22" i="3" s="1"/>
  <c r="Q22" i="9"/>
  <c r="R22" i="9" s="1"/>
  <c r="Q22" i="7"/>
  <c r="R22" i="1"/>
  <c r="R22" i="8"/>
  <c r="S22" i="4"/>
  <c r="I20" i="3"/>
  <c r="H20" i="3"/>
  <c r="G20" i="3"/>
  <c r="D20" i="3"/>
  <c r="C20" i="3"/>
  <c r="B20" i="3"/>
  <c r="A20" i="3"/>
  <c r="Q21" i="9"/>
  <c r="N21" i="9"/>
  <c r="M21" i="9"/>
  <c r="L21" i="9"/>
  <c r="J21" i="9"/>
  <c r="E21" i="9"/>
  <c r="A21" i="9"/>
  <c r="N21" i="1"/>
  <c r="M21" i="1"/>
  <c r="L21" i="1"/>
  <c r="J21" i="1"/>
  <c r="E21" i="1"/>
  <c r="A21" i="1"/>
  <c r="N21" i="8"/>
  <c r="M21" i="8"/>
  <c r="L21" i="8"/>
  <c r="J21" i="8"/>
  <c r="E21" i="8"/>
  <c r="N21" i="7"/>
  <c r="N20" i="3" s="1"/>
  <c r="M21" i="7"/>
  <c r="M20" i="3" s="1"/>
  <c r="L21" i="7"/>
  <c r="L20" i="3" s="1"/>
  <c r="J21" i="7"/>
  <c r="J20" i="3" s="1"/>
  <c r="E21" i="7"/>
  <c r="E20" i="3" s="1"/>
  <c r="N21" i="4"/>
  <c r="M21" i="4"/>
  <c r="L21" i="4"/>
  <c r="J21" i="4"/>
  <c r="E21" i="4"/>
  <c r="A21" i="4"/>
  <c r="S22" i="7" l="1"/>
  <c r="S21" i="3" s="1"/>
  <c r="Q21" i="3"/>
  <c r="S22" i="9"/>
  <c r="R22" i="7"/>
  <c r="R21" i="3" s="1"/>
  <c r="O21" i="1"/>
  <c r="S21" i="1" s="1"/>
  <c r="O21" i="9"/>
  <c r="S21" i="9" s="1"/>
  <c r="O21" i="8"/>
  <c r="Q21" i="8" s="1"/>
  <c r="S21" i="8" s="1"/>
  <c r="O21" i="7"/>
  <c r="O21" i="4"/>
  <c r="Q21" i="4" s="1"/>
  <c r="S21" i="4" s="1"/>
  <c r="I19" i="3"/>
  <c r="H19" i="3"/>
  <c r="G19" i="3"/>
  <c r="D19" i="3"/>
  <c r="C19" i="3"/>
  <c r="B19" i="3"/>
  <c r="A19" i="3"/>
  <c r="N20" i="9"/>
  <c r="M20" i="9"/>
  <c r="L20" i="9"/>
  <c r="J20" i="9"/>
  <c r="E20" i="9"/>
  <c r="A20" i="9"/>
  <c r="N20" i="1"/>
  <c r="M20" i="1"/>
  <c r="L20" i="1"/>
  <c r="J20" i="1"/>
  <c r="E20" i="1"/>
  <c r="A20" i="1"/>
  <c r="N20" i="8"/>
  <c r="M20" i="8"/>
  <c r="L20" i="8"/>
  <c r="J20" i="8"/>
  <c r="E20" i="8"/>
  <c r="N20" i="7"/>
  <c r="N19" i="3" s="1"/>
  <c r="M20" i="7"/>
  <c r="M19" i="3" s="1"/>
  <c r="L20" i="7"/>
  <c r="L19" i="3" s="1"/>
  <c r="J20" i="7"/>
  <c r="J19" i="3" s="1"/>
  <c r="E20" i="7"/>
  <c r="E19" i="3" s="1"/>
  <c r="N20" i="4"/>
  <c r="M20" i="4"/>
  <c r="L20" i="4"/>
  <c r="J20" i="4"/>
  <c r="E20" i="4"/>
  <c r="A20" i="4"/>
  <c r="O20" i="3" l="1"/>
  <c r="Q21" i="7"/>
  <c r="Q20" i="3" s="1"/>
  <c r="R21" i="1"/>
  <c r="R21" i="7"/>
  <c r="R21" i="9"/>
  <c r="R21" i="8"/>
  <c r="R21" i="4"/>
  <c r="O20" i="9"/>
  <c r="O20" i="1"/>
  <c r="O20" i="8"/>
  <c r="Q20" i="8" s="1"/>
  <c r="R20" i="8" s="1"/>
  <c r="O20" i="7"/>
  <c r="O20" i="4"/>
  <c r="Q20" i="4" s="1"/>
  <c r="R20" i="4" s="1"/>
  <c r="Q19" i="1"/>
  <c r="Q20" i="7" l="1"/>
  <c r="Q19" i="3" s="1"/>
  <c r="O19" i="3"/>
  <c r="R20" i="3"/>
  <c r="S21" i="7"/>
  <c r="S20" i="3" s="1"/>
  <c r="Q20" i="1"/>
  <c r="S20" i="1" s="1"/>
  <c r="Q20" i="9"/>
  <c r="R20" i="9" s="1"/>
  <c r="S20" i="8"/>
  <c r="S20" i="4"/>
  <c r="I18" i="3"/>
  <c r="H18" i="3"/>
  <c r="G18" i="3"/>
  <c r="D18" i="3"/>
  <c r="C18" i="3"/>
  <c r="B18" i="3"/>
  <c r="A18" i="3"/>
  <c r="Q19" i="9"/>
  <c r="N19" i="9"/>
  <c r="M19" i="9"/>
  <c r="L19" i="9"/>
  <c r="J19" i="9"/>
  <c r="E19" i="9"/>
  <c r="A19" i="9"/>
  <c r="N19" i="1"/>
  <c r="M19" i="1"/>
  <c r="L19" i="1"/>
  <c r="J19" i="1"/>
  <c r="E19" i="1"/>
  <c r="A19" i="1"/>
  <c r="N19" i="8"/>
  <c r="M19" i="8"/>
  <c r="L19" i="8"/>
  <c r="J19" i="8"/>
  <c r="E19" i="8"/>
  <c r="N19" i="7"/>
  <c r="N18" i="3" s="1"/>
  <c r="M19" i="7"/>
  <c r="M18" i="3" s="1"/>
  <c r="L19" i="7"/>
  <c r="L18" i="3" s="1"/>
  <c r="J19" i="7"/>
  <c r="J18" i="3" s="1"/>
  <c r="E19" i="7"/>
  <c r="E18" i="3" s="1"/>
  <c r="L19" i="4"/>
  <c r="M19" i="4"/>
  <c r="N19" i="4"/>
  <c r="J19" i="4"/>
  <c r="E19" i="4"/>
  <c r="A19" i="4"/>
  <c r="S20" i="7" l="1"/>
  <c r="S19" i="3" s="1"/>
  <c r="R20" i="7"/>
  <c r="R19" i="3" s="1"/>
  <c r="R20" i="1"/>
  <c r="S20" i="9"/>
  <c r="O19" i="7"/>
  <c r="O19" i="4"/>
  <c r="Q19" i="4" s="1"/>
  <c r="R19" i="4" s="1"/>
  <c r="O19" i="9"/>
  <c r="R19" i="9" s="1"/>
  <c r="O19" i="1"/>
  <c r="O19" i="8"/>
  <c r="Q19" i="8" s="1"/>
  <c r="R19" i="8" s="1"/>
  <c r="I17" i="3"/>
  <c r="H17" i="3"/>
  <c r="G17" i="3"/>
  <c r="D17" i="3"/>
  <c r="C17" i="3"/>
  <c r="B17" i="3"/>
  <c r="A17" i="3"/>
  <c r="R18" i="1"/>
  <c r="Q18" i="1"/>
  <c r="N18" i="9"/>
  <c r="M18" i="9"/>
  <c r="L18" i="9"/>
  <c r="J18" i="9"/>
  <c r="E18" i="9"/>
  <c r="A18" i="9"/>
  <c r="N18" i="1"/>
  <c r="M18" i="1"/>
  <c r="L18" i="1"/>
  <c r="J18" i="1"/>
  <c r="E18" i="1"/>
  <c r="O18" i="1" s="1"/>
  <c r="A18" i="1"/>
  <c r="N18" i="8"/>
  <c r="M18" i="8"/>
  <c r="L18" i="8"/>
  <c r="J18" i="8"/>
  <c r="E18" i="8"/>
  <c r="A18" i="8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N18" i="7"/>
  <c r="N17" i="3" s="1"/>
  <c r="M18" i="7"/>
  <c r="M17" i="3" s="1"/>
  <c r="L18" i="7"/>
  <c r="L17" i="3" s="1"/>
  <c r="J18" i="7"/>
  <c r="J17" i="3" s="1"/>
  <c r="E18" i="7"/>
  <c r="N18" i="4"/>
  <c r="M18" i="4"/>
  <c r="L18" i="4"/>
  <c r="J18" i="4"/>
  <c r="E18" i="4"/>
  <c r="A18" i="4"/>
  <c r="O18" i="7" l="1"/>
  <c r="Q18" i="7" s="1"/>
  <c r="Q17" i="3" s="1"/>
  <c r="E17" i="3"/>
  <c r="O17" i="3"/>
  <c r="Q19" i="7"/>
  <c r="O18" i="3"/>
  <c r="R19" i="1"/>
  <c r="R19" i="7"/>
  <c r="S19" i="4"/>
  <c r="S19" i="9"/>
  <c r="S19" i="8"/>
  <c r="O18" i="9"/>
  <c r="Q18" i="9" s="1"/>
  <c r="S18" i="9" s="1"/>
  <c r="S18" i="1"/>
  <c r="O18" i="8"/>
  <c r="Q18" i="8" s="1"/>
  <c r="R18" i="8" s="1"/>
  <c r="R18" i="7"/>
  <c r="R17" i="3" s="1"/>
  <c r="S18" i="7"/>
  <c r="S17" i="3" s="1"/>
  <c r="O18" i="4"/>
  <c r="Q18" i="4" s="1"/>
  <c r="S18" i="4"/>
  <c r="R18" i="4"/>
  <c r="I16" i="3"/>
  <c r="H16" i="3"/>
  <c r="G16" i="3"/>
  <c r="E16" i="3"/>
  <c r="D16" i="3"/>
  <c r="C16" i="3"/>
  <c r="B16" i="3"/>
  <c r="A16" i="3"/>
  <c r="S17" i="9"/>
  <c r="R17" i="9"/>
  <c r="Q17" i="9"/>
  <c r="N17" i="9"/>
  <c r="M17" i="9"/>
  <c r="L17" i="9"/>
  <c r="J17" i="9"/>
  <c r="E17" i="9"/>
  <c r="A17" i="9"/>
  <c r="N17" i="1"/>
  <c r="M17" i="1"/>
  <c r="L17" i="1"/>
  <c r="J17" i="1"/>
  <c r="E17" i="1"/>
  <c r="A17" i="1"/>
  <c r="N17" i="8"/>
  <c r="M17" i="8"/>
  <c r="L17" i="8"/>
  <c r="J17" i="8"/>
  <c r="E17" i="8"/>
  <c r="O17" i="8" s="1"/>
  <c r="Q17" i="8" s="1"/>
  <c r="A17" i="8"/>
  <c r="N17" i="7"/>
  <c r="N16" i="3" s="1"/>
  <c r="M17" i="7"/>
  <c r="M16" i="3" s="1"/>
  <c r="L17" i="7"/>
  <c r="L16" i="3" s="1"/>
  <c r="J17" i="7"/>
  <c r="J16" i="3" s="1"/>
  <c r="E17" i="7"/>
  <c r="O17" i="7" s="1"/>
  <c r="Q17" i="7" s="1"/>
  <c r="Q16" i="3" s="1"/>
  <c r="N17" i="4"/>
  <c r="M17" i="4"/>
  <c r="L17" i="4"/>
  <c r="J17" i="4"/>
  <c r="E17" i="4"/>
  <c r="O17" i="4" s="1"/>
  <c r="Q17" i="4" s="1"/>
  <c r="A17" i="4"/>
  <c r="R18" i="3" l="1"/>
  <c r="O16" i="3"/>
  <c r="S19" i="7"/>
  <c r="Q18" i="3"/>
  <c r="S19" i="1"/>
  <c r="S18" i="3" s="1"/>
  <c r="S18" i="8"/>
  <c r="R18" i="9"/>
  <c r="O17" i="9"/>
  <c r="O17" i="1"/>
  <c r="R17" i="8"/>
  <c r="S17" i="8"/>
  <c r="S17" i="7"/>
  <c r="S16" i="3" s="1"/>
  <c r="R17" i="7"/>
  <c r="R16" i="3" s="1"/>
  <c r="R17" i="4"/>
  <c r="S17" i="4"/>
  <c r="E11" i="7"/>
  <c r="E12" i="7"/>
  <c r="E13" i="7"/>
  <c r="E14" i="7"/>
  <c r="E15" i="7"/>
  <c r="E16" i="7"/>
  <c r="Q17" i="1" l="1"/>
  <c r="R17" i="1" s="1"/>
  <c r="I15" i="3"/>
  <c r="H15" i="3"/>
  <c r="G15" i="3"/>
  <c r="E15" i="3"/>
  <c r="D15" i="3"/>
  <c r="C15" i="3"/>
  <c r="B15" i="3"/>
  <c r="A15" i="3"/>
  <c r="Q16" i="1"/>
  <c r="N16" i="9"/>
  <c r="M16" i="9"/>
  <c r="L16" i="9"/>
  <c r="J16" i="9"/>
  <c r="E16" i="9"/>
  <c r="A16" i="9"/>
  <c r="N16" i="1"/>
  <c r="M16" i="1"/>
  <c r="L16" i="1"/>
  <c r="J16" i="1"/>
  <c r="E16" i="1"/>
  <c r="A16" i="1"/>
  <c r="O16" i="8"/>
  <c r="Q16" i="8" s="1"/>
  <c r="N16" i="8"/>
  <c r="M16" i="8"/>
  <c r="L16" i="8"/>
  <c r="J16" i="8"/>
  <c r="E16" i="8"/>
  <c r="A16" i="8"/>
  <c r="N16" i="7"/>
  <c r="N15" i="3" s="1"/>
  <c r="M16" i="7"/>
  <c r="M15" i="3" s="1"/>
  <c r="L16" i="7"/>
  <c r="L15" i="3" s="1"/>
  <c r="J16" i="7"/>
  <c r="J15" i="3" s="1"/>
  <c r="N16" i="4"/>
  <c r="M16" i="4"/>
  <c r="L16" i="4"/>
  <c r="J16" i="4"/>
  <c r="E16" i="4"/>
  <c r="O16" i="4" s="1"/>
  <c r="Q16" i="4" s="1"/>
  <c r="A16" i="4"/>
  <c r="O16" i="7" l="1"/>
  <c r="S17" i="1"/>
  <c r="O16" i="9"/>
  <c r="O16" i="1"/>
  <c r="S16" i="8"/>
  <c r="R16" i="8"/>
  <c r="R16" i="4"/>
  <c r="S16" i="4"/>
  <c r="I14" i="3"/>
  <c r="H14" i="3"/>
  <c r="G14" i="3"/>
  <c r="E14" i="3"/>
  <c r="D14" i="3"/>
  <c r="C14" i="3"/>
  <c r="B14" i="3"/>
  <c r="A14" i="3"/>
  <c r="Q15" i="9"/>
  <c r="Q15" i="1"/>
  <c r="J15" i="1"/>
  <c r="N15" i="9"/>
  <c r="M15" i="9"/>
  <c r="L15" i="9"/>
  <c r="J15" i="9"/>
  <c r="E15" i="9"/>
  <c r="A15" i="9"/>
  <c r="N15" i="1"/>
  <c r="M15" i="1"/>
  <c r="L15" i="1"/>
  <c r="E15" i="1"/>
  <c r="A15" i="1"/>
  <c r="N15" i="8"/>
  <c r="M15" i="8"/>
  <c r="L15" i="8"/>
  <c r="J15" i="8"/>
  <c r="E15" i="8"/>
  <c r="O15" i="8" s="1"/>
  <c r="Q15" i="8" s="1"/>
  <c r="A15" i="8"/>
  <c r="N15" i="7"/>
  <c r="N14" i="3" s="1"/>
  <c r="M15" i="7"/>
  <c r="M14" i="3" s="1"/>
  <c r="L15" i="7"/>
  <c r="L14" i="3" s="1"/>
  <c r="J15" i="7"/>
  <c r="J14" i="3" s="1"/>
  <c r="N15" i="4"/>
  <c r="M15" i="4"/>
  <c r="L15" i="4"/>
  <c r="J15" i="4"/>
  <c r="E15" i="4"/>
  <c r="O15" i="4" s="1"/>
  <c r="Q15" i="4" s="1"/>
  <c r="A15" i="4"/>
  <c r="O15" i="7" l="1"/>
  <c r="Q15" i="7" s="1"/>
  <c r="Q14" i="3" s="1"/>
  <c r="Q16" i="7"/>
  <c r="O15" i="3"/>
  <c r="O14" i="3"/>
  <c r="Q16" i="9"/>
  <c r="R16" i="9" s="1"/>
  <c r="R16" i="1"/>
  <c r="O15" i="9"/>
  <c r="R15" i="9" s="1"/>
  <c r="O15" i="1"/>
  <c r="S15" i="8"/>
  <c r="R15" i="8"/>
  <c r="R15" i="7"/>
  <c r="R14" i="3" s="1"/>
  <c r="S15" i="7"/>
  <c r="S14" i="3" s="1"/>
  <c r="R15" i="4"/>
  <c r="S15" i="4"/>
  <c r="J13" i="3"/>
  <c r="I13" i="3"/>
  <c r="H13" i="3"/>
  <c r="G13" i="3"/>
  <c r="E13" i="3"/>
  <c r="D13" i="3"/>
  <c r="C13" i="3"/>
  <c r="B13" i="3"/>
  <c r="A13" i="3"/>
  <c r="N14" i="9"/>
  <c r="M14" i="9"/>
  <c r="L14" i="9"/>
  <c r="J14" i="9"/>
  <c r="E14" i="9"/>
  <c r="O14" i="9" s="1"/>
  <c r="Q14" i="9" s="1"/>
  <c r="A14" i="9"/>
  <c r="Q14" i="1"/>
  <c r="E14" i="1"/>
  <c r="N14" i="1"/>
  <c r="M14" i="1"/>
  <c r="L14" i="1"/>
  <c r="J14" i="1"/>
  <c r="A14" i="1"/>
  <c r="O14" i="8"/>
  <c r="Q14" i="8" s="1"/>
  <c r="N14" i="8"/>
  <c r="M14" i="8"/>
  <c r="L14" i="8"/>
  <c r="J14" i="8"/>
  <c r="E14" i="8"/>
  <c r="A14" i="8"/>
  <c r="N14" i="7"/>
  <c r="N13" i="3" s="1"/>
  <c r="M14" i="7"/>
  <c r="M13" i="3" s="1"/>
  <c r="L14" i="7"/>
  <c r="L13" i="3" s="1"/>
  <c r="J14" i="7"/>
  <c r="O14" i="7" s="1"/>
  <c r="Q14" i="7" s="1"/>
  <c r="Q13" i="3" s="1"/>
  <c r="N14" i="4"/>
  <c r="M14" i="4"/>
  <c r="L14" i="4"/>
  <c r="J14" i="4"/>
  <c r="E14" i="4"/>
  <c r="O14" i="4" s="1"/>
  <c r="Q14" i="4" s="1"/>
  <c r="A14" i="4"/>
  <c r="Q15" i="3" l="1"/>
  <c r="S16" i="7"/>
  <c r="S15" i="3" s="1"/>
  <c r="R16" i="7"/>
  <c r="R15" i="3" s="1"/>
  <c r="O13" i="3"/>
  <c r="S16" i="9"/>
  <c r="S16" i="1"/>
  <c r="R15" i="1"/>
  <c r="S15" i="9"/>
  <c r="S14" i="9"/>
  <c r="R14" i="9"/>
  <c r="O14" i="1"/>
  <c r="S14" i="1"/>
  <c r="R14" i="1"/>
  <c r="S14" i="8"/>
  <c r="R14" i="8"/>
  <c r="S14" i="7"/>
  <c r="S13" i="3" s="1"/>
  <c r="R14" i="7"/>
  <c r="R13" i="3" s="1"/>
  <c r="S14" i="4"/>
  <c r="R14" i="4"/>
  <c r="Q13" i="1"/>
  <c r="R13" i="1" s="1"/>
  <c r="S15" i="1" l="1"/>
  <c r="I12" i="3"/>
  <c r="H12" i="3"/>
  <c r="G12" i="3"/>
  <c r="E12" i="3"/>
  <c r="D12" i="3"/>
  <c r="C12" i="3"/>
  <c r="B12" i="3"/>
  <c r="A12" i="3"/>
  <c r="N13" i="9" l="1"/>
  <c r="M13" i="9"/>
  <c r="L13" i="9"/>
  <c r="J13" i="9"/>
  <c r="E13" i="9"/>
  <c r="A13" i="9"/>
  <c r="N13" i="1"/>
  <c r="M13" i="1"/>
  <c r="L13" i="1"/>
  <c r="J13" i="1"/>
  <c r="E13" i="1"/>
  <c r="A13" i="1"/>
  <c r="N13" i="8"/>
  <c r="M13" i="8"/>
  <c r="L13" i="8"/>
  <c r="J13" i="8"/>
  <c r="E13" i="8"/>
  <c r="O13" i="8" s="1"/>
  <c r="Q13" i="8" s="1"/>
  <c r="A13" i="8"/>
  <c r="N13" i="7"/>
  <c r="N12" i="3" s="1"/>
  <c r="M13" i="7"/>
  <c r="M12" i="3" s="1"/>
  <c r="L13" i="7"/>
  <c r="L12" i="3" s="1"/>
  <c r="J13" i="7"/>
  <c r="J12" i="3" s="1"/>
  <c r="N13" i="4"/>
  <c r="M13" i="4"/>
  <c r="L13" i="4"/>
  <c r="J13" i="4"/>
  <c r="E13" i="4"/>
  <c r="O13" i="4" s="1"/>
  <c r="Q13" i="4" s="1"/>
  <c r="A13" i="4"/>
  <c r="O13" i="7" l="1"/>
  <c r="Q13" i="7" s="1"/>
  <c r="Q12" i="3" s="1"/>
  <c r="O13" i="9"/>
  <c r="Q13" i="9" s="1"/>
  <c r="S13" i="9" s="1"/>
  <c r="O13" i="1"/>
  <c r="S13" i="1" s="1"/>
  <c r="R13" i="8"/>
  <c r="S13" i="8"/>
  <c r="S13" i="4"/>
  <c r="R13" i="4"/>
  <c r="A11" i="3"/>
  <c r="I11" i="3"/>
  <c r="H11" i="3"/>
  <c r="G11" i="3"/>
  <c r="E11" i="3"/>
  <c r="D11" i="3"/>
  <c r="C11" i="3"/>
  <c r="B11" i="3"/>
  <c r="J12" i="1"/>
  <c r="O12" i="3" l="1"/>
  <c r="R13" i="7"/>
  <c r="R12" i="3" s="1"/>
  <c r="S13" i="7"/>
  <c r="S12" i="3" s="1"/>
  <c r="R13" i="9"/>
  <c r="A12" i="9"/>
  <c r="N12" i="9"/>
  <c r="M12" i="9"/>
  <c r="L12" i="9"/>
  <c r="J12" i="9"/>
  <c r="E12" i="9"/>
  <c r="A12" i="1"/>
  <c r="N12" i="1"/>
  <c r="M12" i="1"/>
  <c r="L12" i="1"/>
  <c r="E12" i="1"/>
  <c r="A12" i="8"/>
  <c r="N12" i="8"/>
  <c r="M12" i="8"/>
  <c r="L12" i="8"/>
  <c r="J12" i="8"/>
  <c r="E12" i="8"/>
  <c r="O12" i="8" s="1"/>
  <c r="Q12" i="8" s="1"/>
  <c r="A12" i="4"/>
  <c r="A12" i="7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N12" i="7"/>
  <c r="N11" i="3" s="1"/>
  <c r="M12" i="7"/>
  <c r="M11" i="3" s="1"/>
  <c r="L12" i="7"/>
  <c r="L11" i="3" s="1"/>
  <c r="J12" i="7"/>
  <c r="J11" i="3" s="1"/>
  <c r="N12" i="4"/>
  <c r="M12" i="4"/>
  <c r="L12" i="4"/>
  <c r="J12" i="4"/>
  <c r="E12" i="4"/>
  <c r="O12" i="4" s="1"/>
  <c r="Q12" i="4" s="1"/>
  <c r="S12" i="4" s="1"/>
  <c r="O12" i="7" l="1"/>
  <c r="Q12" i="7"/>
  <c r="Q11" i="3" s="1"/>
  <c r="O11" i="3"/>
  <c r="O12" i="9"/>
  <c r="O12" i="1"/>
  <c r="R12" i="8"/>
  <c r="S12" i="8"/>
  <c r="R12" i="7"/>
  <c r="R11" i="3" s="1"/>
  <c r="R12" i="4"/>
  <c r="R11" i="1"/>
  <c r="S11" i="1"/>
  <c r="S12" i="7" l="1"/>
  <c r="S11" i="3" s="1"/>
  <c r="Q12" i="9"/>
  <c r="R12" i="9" s="1"/>
  <c r="Q12" i="1"/>
  <c r="R12" i="1" s="1"/>
  <c r="Q11" i="4"/>
  <c r="Q11" i="1"/>
  <c r="N11" i="9"/>
  <c r="M11" i="9"/>
  <c r="L11" i="9"/>
  <c r="J11" i="9"/>
  <c r="E11" i="9"/>
  <c r="N11" i="1"/>
  <c r="M11" i="1"/>
  <c r="L11" i="1"/>
  <c r="J11" i="1"/>
  <c r="E11" i="1"/>
  <c r="N11" i="8"/>
  <c r="M11" i="8"/>
  <c r="L11" i="8"/>
  <c r="J11" i="8"/>
  <c r="E11" i="8"/>
  <c r="N11" i="7"/>
  <c r="M11" i="7"/>
  <c r="L11" i="7"/>
  <c r="J11" i="7"/>
  <c r="O11" i="7" s="1"/>
  <c r="Q11" i="7" s="1"/>
  <c r="N11" i="4"/>
  <c r="M11" i="4"/>
  <c r="L11" i="4"/>
  <c r="J11" i="4"/>
  <c r="E11" i="4"/>
  <c r="I10" i="3"/>
  <c r="H10" i="3"/>
  <c r="G10" i="3"/>
  <c r="D10" i="3"/>
  <c r="C10" i="3"/>
  <c r="B10" i="3"/>
  <c r="L10" i="3" l="1"/>
  <c r="S12" i="9"/>
  <c r="S12" i="1"/>
  <c r="O11" i="8"/>
  <c r="Q11" i="8" s="1"/>
  <c r="R11" i="8" s="1"/>
  <c r="O11" i="9"/>
  <c r="Q11" i="9" s="1"/>
  <c r="S11" i="9" s="1"/>
  <c r="M10" i="3"/>
  <c r="O11" i="1"/>
  <c r="R11" i="7"/>
  <c r="S11" i="7"/>
  <c r="E10" i="3"/>
  <c r="J10" i="3"/>
  <c r="N10" i="3"/>
  <c r="O11" i="4"/>
  <c r="Q10" i="9"/>
  <c r="Q10" i="4"/>
  <c r="S11" i="8" l="1"/>
  <c r="R11" i="9"/>
  <c r="O10" i="3"/>
  <c r="J64" i="9"/>
  <c r="I64" i="9"/>
  <c r="H64" i="9"/>
  <c r="G64" i="9"/>
  <c r="D64" i="9"/>
  <c r="C64" i="9"/>
  <c r="B64" i="9"/>
  <c r="N10" i="9"/>
  <c r="N64" i="9" s="1"/>
  <c r="M10" i="9"/>
  <c r="M64" i="9" s="1"/>
  <c r="L10" i="9"/>
  <c r="L64" i="9" s="1"/>
  <c r="J10" i="9"/>
  <c r="E10" i="9"/>
  <c r="E64" i="9" s="1"/>
  <c r="J64" i="1"/>
  <c r="I64" i="1"/>
  <c r="H64" i="1"/>
  <c r="G64" i="1"/>
  <c r="D64" i="1"/>
  <c r="C64" i="1"/>
  <c r="B64" i="1"/>
  <c r="O10" i="1"/>
  <c r="Q10" i="1" s="1"/>
  <c r="N10" i="1"/>
  <c r="N64" i="1" s="1"/>
  <c r="M10" i="1"/>
  <c r="M64" i="1" s="1"/>
  <c r="L10" i="1"/>
  <c r="L64" i="1" s="1"/>
  <c r="J10" i="1"/>
  <c r="E10" i="1"/>
  <c r="E64" i="1" s="1"/>
  <c r="J64" i="8"/>
  <c r="I64" i="8"/>
  <c r="H64" i="8"/>
  <c r="G64" i="8"/>
  <c r="D64" i="8"/>
  <c r="C64" i="8"/>
  <c r="B64" i="8"/>
  <c r="N10" i="8"/>
  <c r="N64" i="8" s="1"/>
  <c r="M10" i="8"/>
  <c r="M64" i="8" s="1"/>
  <c r="L10" i="8"/>
  <c r="L64" i="8" s="1"/>
  <c r="J10" i="8"/>
  <c r="E10" i="8"/>
  <c r="O10" i="8" s="1"/>
  <c r="I64" i="7"/>
  <c r="H64" i="7"/>
  <c r="G64" i="7"/>
  <c r="D64" i="7"/>
  <c r="C64" i="7"/>
  <c r="B64" i="7"/>
  <c r="N10" i="7"/>
  <c r="N64" i="7" s="1"/>
  <c r="M10" i="7"/>
  <c r="M64" i="7" s="1"/>
  <c r="L10" i="7"/>
  <c r="L64" i="7" s="1"/>
  <c r="J10" i="7"/>
  <c r="J64" i="7" s="1"/>
  <c r="E10" i="7"/>
  <c r="O10" i="7" s="1"/>
  <c r="R11" i="4" l="1"/>
  <c r="R10" i="3" s="1"/>
  <c r="S11" i="4"/>
  <c r="S10" i="3" s="1"/>
  <c r="Q10" i="3"/>
  <c r="O10" i="9"/>
  <c r="O64" i="9" s="1"/>
  <c r="S10" i="1"/>
  <c r="S64" i="1" s="1"/>
  <c r="R10" i="1"/>
  <c r="R64" i="1" s="1"/>
  <c r="Q64" i="1"/>
  <c r="O64" i="1"/>
  <c r="O64" i="8"/>
  <c r="Q10" i="8"/>
  <c r="E64" i="8"/>
  <c r="O64" i="7"/>
  <c r="Q10" i="7"/>
  <c r="E64" i="7"/>
  <c r="S10" i="9" l="1"/>
  <c r="S64" i="9" s="1"/>
  <c r="Q64" i="8"/>
  <c r="S10" i="8"/>
  <c r="S64" i="8" s="1"/>
  <c r="R10" i="8"/>
  <c r="R64" i="8" s="1"/>
  <c r="Q64" i="7"/>
  <c r="R10" i="7"/>
  <c r="R64" i="7" s="1"/>
  <c r="S10" i="7"/>
  <c r="S64" i="7" s="1"/>
  <c r="Q64" i="9" l="1"/>
  <c r="R10" i="9"/>
  <c r="R64" i="9" s="1"/>
  <c r="D9" i="3"/>
  <c r="C9" i="3"/>
  <c r="B9" i="3"/>
  <c r="I9" i="3" l="1"/>
  <c r="H9" i="3"/>
  <c r="G9" i="3"/>
  <c r="E10" i="4" l="1"/>
  <c r="N10" i="4"/>
  <c r="M10" i="4"/>
  <c r="L10" i="4"/>
  <c r="J10" i="4"/>
  <c r="I64" i="4"/>
  <c r="I63" i="3" s="1"/>
  <c r="H64" i="4"/>
  <c r="H63" i="3" s="1"/>
  <c r="G64" i="4"/>
  <c r="G63" i="3" s="1"/>
  <c r="L64" i="4" l="1"/>
  <c r="N64" i="4"/>
  <c r="M64" i="4"/>
  <c r="M9" i="3" l="1"/>
  <c r="N9" i="3"/>
  <c r="L9" i="3"/>
  <c r="J9" i="3"/>
  <c r="E9" i="3"/>
  <c r="N63" i="3" l="1"/>
  <c r="M63" i="3"/>
  <c r="O10" i="4" l="1"/>
  <c r="O9" i="3" s="1"/>
  <c r="O64" i="4" l="1"/>
  <c r="Q9" i="3"/>
  <c r="R10" i="4" l="1"/>
  <c r="S10" i="4"/>
  <c r="D64" i="4" l="1"/>
  <c r="D63" i="3" s="1"/>
  <c r="C64" i="4"/>
  <c r="C63" i="3" s="1"/>
  <c r="B64" i="4"/>
  <c r="B63" i="3" s="1"/>
  <c r="E64" i="4" l="1"/>
  <c r="S9" i="3"/>
  <c r="R9" i="3"/>
  <c r="R64" i="4" l="1"/>
  <c r="Q64" i="4"/>
  <c r="S64" i="4" l="1"/>
  <c r="J64" i="4"/>
  <c r="J63" i="3" s="1"/>
  <c r="E63" i="3"/>
  <c r="L63" i="3" l="1"/>
  <c r="O63" i="3" l="1"/>
  <c r="Q63" i="3" l="1"/>
  <c r="R63" i="3" l="1"/>
  <c r="S63" i="3"/>
</calcChain>
</file>

<file path=xl/sharedStrings.xml><?xml version="1.0" encoding="utf-8"?>
<sst xmlns="http://schemas.openxmlformats.org/spreadsheetml/2006/main" count="157" uniqueCount="25">
  <si>
    <t>Gross Tickets Written</t>
  </si>
  <si>
    <t>Tickets Cashed</t>
  </si>
  <si>
    <t>Voids</t>
  </si>
  <si>
    <t>GREENBRIER HISTORIC RESORT SPORTS WAGERING</t>
  </si>
  <si>
    <t>WEST VIRGINIA LOTTERY</t>
  </si>
  <si>
    <t>MOUNTAINEER CASINO SPORTS WAGERING</t>
  </si>
  <si>
    <t>MARDI GRAS CASINO SPORTS WAGERING</t>
  </si>
  <si>
    <t>Total Taxable Receipts</t>
  </si>
  <si>
    <t>Privilege Tax
(10%) **</t>
  </si>
  <si>
    <t>Admin Share **</t>
  </si>
  <si>
    <t>State Share **</t>
  </si>
  <si>
    <t>** Based on Total Taxable Receipts</t>
  </si>
  <si>
    <t>WHEELING ISLAND CASINO SPORTS WAGERING</t>
  </si>
  <si>
    <t>HOLLYWOOD CASINO AT CHARLES TOWN SPORTS WAGERING</t>
  </si>
  <si>
    <t>Retail</t>
  </si>
  <si>
    <t>Total</t>
  </si>
  <si>
    <t>Mobile</t>
  </si>
  <si>
    <t>FY 2020</t>
  </si>
  <si>
    <t>7/4/2020 *</t>
  </si>
  <si>
    <t>* 4 days to start fiscal year</t>
  </si>
  <si>
    <t>FISCAL YEAR 2021</t>
  </si>
  <si>
    <t>WEEKLY SPORTS WAGERING REVENUE SUMMARY</t>
  </si>
  <si>
    <t>FISCAL YEAR TO DATE AS OF JUNE 30, 2021</t>
  </si>
  <si>
    <t>6/30/2021***</t>
  </si>
  <si>
    <t>*** Last 4 days of fiscal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</si>
</sst>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5" fillId="0" borderId="0" xfId="0" applyFont="1"/>
    <xf numFmtId="14" fontId="5" fillId="0" borderId="0" xfId="0" applyNumberFormat="1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0" borderId="0" xfId="0" applyFont="1"/>
    <xf numFmtId="44" fontId="5" fillId="0" borderId="0" xfId="1" applyFont="1"/>
    <xf numFmtId="43" fontId="5" fillId="0" borderId="0" xfId="1" applyNumberFormat="1" applyFont="1"/>
    <xf numFmtId="44" fontId="5" fillId="0" borderId="2" xfId="1" applyFont="1" applyBorder="1"/>
    <xf numFmtId="0" fontId="7" fillId="0" borderId="0" xfId="0" applyFont="1"/>
    <xf numFmtId="0" fontId="6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/>
    <xf numFmtId="0" fontId="5" fillId="0" borderId="0" xfId="0" applyFont="1" applyBorder="1"/>
    <xf numFmtId="44" fontId="5" fillId="0" borderId="0" xfId="1" applyFont="1" applyBorder="1"/>
    <xf numFmtId="0" fontId="5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14" fontId="5" fillId="0" borderId="0" xfId="0" applyNumberFormat="1" applyFont="1" applyAlignment="1">
      <alignment horizontal="center"/>
    </xf>
    <xf numFmtId="43" fontId="5" fillId="0" borderId="0" xfId="1" applyNumberFormat="1" applyFont="1" applyBorder="1"/>
    <xf numFmtId="0" fontId="5" fillId="0" borderId="0" xfId="0" applyFont="1" applyAlignment="1">
      <alignment horizontal="center"/>
    </xf>
    <xf numFmtId="14" fontId="5" fillId="0" borderId="0" xfId="0" applyNumberFormat="1" applyFont="1" applyAlignment="1">
      <alignment horizontal="center"/>
    </xf>
    <xf numFmtId="0" fontId="0" fillId="0" borderId="0" xfId="0" applyFont="1" applyBorder="1" applyAlignment="1">
      <alignment horizontal="center"/>
    </xf>
    <xf numFmtId="44" fontId="5" fillId="0" borderId="0" xfId="1" applyFont="1" applyFill="1"/>
    <xf numFmtId="14" fontId="5" fillId="0" borderId="0" xfId="0" applyNumberFormat="1" applyFont="1" applyAlignment="1">
      <alignment horizontal="center"/>
    </xf>
    <xf numFmtId="14" fontId="2" fillId="0" borderId="0" xfId="0" applyNumberFormat="1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0" fillId="0" borderId="1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4" fontId="2" fillId="0" borderId="0" xfId="0" applyNumberFormat="1" applyFont="1" applyAlignment="1">
      <alignment horizontal="center"/>
    </xf>
    <xf numFmtId="14" fontId="5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7"/>
  <sheetViews>
    <sheetView tabSelected="1" topLeftCell="A41" zoomScaleNormal="100" workbookViewId="0">
      <selection activeCell="A63" sqref="A63"/>
    </sheetView>
  </sheetViews>
  <sheetFormatPr defaultColWidth="10.7109375" defaultRowHeight="15" customHeight="1" x14ac:dyDescent="0.25"/>
  <cols>
    <col min="1" max="1" width="13" style="2" customWidth="1"/>
    <col min="2" max="2" width="16.28515625" style="1" bestFit="1" customWidth="1"/>
    <col min="3" max="3" width="15.7109375" style="1" customWidth="1"/>
    <col min="4" max="4" width="17" style="1" bestFit="1" customWidth="1"/>
    <col min="5" max="5" width="15.7109375" style="1" customWidth="1"/>
    <col min="6" max="6" width="4.7109375" style="1" customWidth="1"/>
    <col min="7" max="7" width="16.28515625" style="1" bestFit="1" customWidth="1"/>
    <col min="8" max="8" width="15.7109375" style="1" customWidth="1"/>
    <col min="9" max="9" width="17" style="1" bestFit="1" customWidth="1"/>
    <col min="10" max="10" width="15.28515625" style="1" bestFit="1" customWidth="1"/>
    <col min="11" max="11" width="4.7109375" style="1" customWidth="1"/>
    <col min="12" max="12" width="16.28515625" style="1" bestFit="1" customWidth="1"/>
    <col min="13" max="13" width="15" style="1" bestFit="1" customWidth="1"/>
    <col min="14" max="14" width="17" style="1" bestFit="1" customWidth="1"/>
    <col min="15" max="15" width="15.28515625" style="1" bestFit="1" customWidth="1"/>
    <col min="16" max="16" width="4.7109375" style="1" customWidth="1"/>
    <col min="17" max="17" width="14.28515625" style="1" bestFit="1" customWidth="1"/>
    <col min="18" max="18" width="12.5703125" style="1" bestFit="1" customWidth="1"/>
    <col min="19" max="19" width="14.28515625" style="1" customWidth="1"/>
    <col min="20" max="16384" width="10.7109375" style="1"/>
  </cols>
  <sheetData>
    <row r="1" spans="1:31" ht="18.75" x14ac:dyDescent="0.3">
      <c r="A1" s="31" t="s">
        <v>4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</row>
    <row r="2" spans="1:31" s="10" customFormat="1" ht="15" customHeight="1" x14ac:dyDescent="0.25">
      <c r="A2" s="32" t="s">
        <v>21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</row>
    <row r="3" spans="1:31" s="10" customFormat="1" ht="15" customHeight="1" x14ac:dyDescent="0.25">
      <c r="A3" s="32" t="s">
        <v>22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</row>
    <row r="4" spans="1:31" s="10" customFormat="1" ht="15" customHeight="1" x14ac:dyDescent="0.25">
      <c r="A4" s="32" t="s">
        <v>20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</row>
    <row r="5" spans="1:31" s="10" customFormat="1" ht="15" customHeight="1" x14ac:dyDescent="0.25">
      <c r="A5" s="13"/>
      <c r="B5" s="13"/>
      <c r="C5" s="13"/>
      <c r="D5" s="13"/>
      <c r="E5" s="13"/>
      <c r="F5" s="7"/>
      <c r="G5" s="14"/>
      <c r="H5" s="14"/>
      <c r="I5" s="7"/>
      <c r="J5" s="13"/>
      <c r="K5" s="13"/>
      <c r="L5" s="13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</row>
    <row r="6" spans="1:31" ht="15" customHeight="1" x14ac:dyDescent="0.25">
      <c r="A6" s="23"/>
      <c r="B6" s="30" t="s">
        <v>14</v>
      </c>
      <c r="C6" s="30"/>
      <c r="D6" s="30"/>
      <c r="E6" s="30"/>
      <c r="F6" s="18"/>
      <c r="G6" s="30" t="s">
        <v>16</v>
      </c>
      <c r="H6" s="30"/>
      <c r="I6" s="30"/>
      <c r="J6" s="30"/>
      <c r="K6" s="18"/>
      <c r="L6" s="30" t="s">
        <v>15</v>
      </c>
      <c r="M6" s="30"/>
      <c r="N6" s="30"/>
      <c r="O6" s="30"/>
      <c r="P6" s="23"/>
    </row>
    <row r="7" spans="1:31" s="6" customFormat="1" ht="25.5" x14ac:dyDescent="0.2">
      <c r="A7" s="3"/>
      <c r="B7" s="5" t="s">
        <v>0</v>
      </c>
      <c r="C7" s="4" t="s">
        <v>2</v>
      </c>
      <c r="D7" s="5" t="s">
        <v>1</v>
      </c>
      <c r="E7" s="5" t="s">
        <v>7</v>
      </c>
      <c r="F7" s="19"/>
      <c r="G7" s="5" t="s">
        <v>0</v>
      </c>
      <c r="H7" s="4" t="s">
        <v>2</v>
      </c>
      <c r="I7" s="5" t="s">
        <v>1</v>
      </c>
      <c r="J7" s="5" t="s">
        <v>7</v>
      </c>
      <c r="K7" s="19"/>
      <c r="L7" s="5" t="s">
        <v>0</v>
      </c>
      <c r="M7" s="4" t="s">
        <v>2</v>
      </c>
      <c r="N7" s="5" t="s">
        <v>1</v>
      </c>
      <c r="O7" s="5" t="s">
        <v>7</v>
      </c>
      <c r="P7" s="19"/>
      <c r="Q7" s="5" t="s">
        <v>8</v>
      </c>
      <c r="R7" s="5" t="s">
        <v>9</v>
      </c>
      <c r="S7" s="5" t="s">
        <v>10</v>
      </c>
    </row>
    <row r="8" spans="1:31" s="6" customFormat="1" ht="12.75" x14ac:dyDescent="0.2">
      <c r="A8" s="3"/>
      <c r="B8" s="19"/>
      <c r="C8" s="25"/>
      <c r="D8" s="19"/>
      <c r="E8" s="19"/>
      <c r="F8" s="19"/>
      <c r="G8" s="19"/>
      <c r="H8" s="25"/>
      <c r="I8" s="19"/>
      <c r="J8" s="19"/>
      <c r="K8" s="19"/>
      <c r="L8" s="19"/>
      <c r="M8" s="25"/>
      <c r="N8" s="19"/>
      <c r="O8" s="19"/>
      <c r="P8" s="19"/>
      <c r="Q8" s="19"/>
      <c r="R8" s="19"/>
      <c r="S8" s="19"/>
    </row>
    <row r="9" spans="1:31" ht="15" customHeight="1" x14ac:dyDescent="0.25">
      <c r="A9" s="28" t="s">
        <v>18</v>
      </c>
      <c r="B9" s="7">
        <f>SUM(Mountaineer:Greenbrier!B10)</f>
        <v>229329.23</v>
      </c>
      <c r="C9" s="7">
        <f>SUM(Mountaineer:Greenbrier!C10)</f>
        <v>-587</v>
      </c>
      <c r="D9" s="7">
        <f>SUM(Mountaineer:Greenbrier!D10)</f>
        <v>-199073.21</v>
      </c>
      <c r="E9" s="7">
        <f>SUM(Mountaineer:Greenbrier!E10)</f>
        <v>29669.020000000026</v>
      </c>
      <c r="F9" s="17"/>
      <c r="G9" s="7">
        <f>SUM(Mountaineer:Greenbrier!G10)</f>
        <v>877723.91</v>
      </c>
      <c r="H9" s="7">
        <f>SUM(Mountaineer:Greenbrier!H10)</f>
        <v>-146</v>
      </c>
      <c r="I9" s="7">
        <f>SUM(Mountaineer:Greenbrier!I10)</f>
        <v>-759709.84000000008</v>
      </c>
      <c r="J9" s="7">
        <f>SUM(Mountaineer:Greenbrier!J10)</f>
        <v>117868.07</v>
      </c>
      <c r="K9" s="17"/>
      <c r="L9" s="7">
        <f>SUM(Mountaineer:Greenbrier!L10)</f>
        <v>1107053.1400000001</v>
      </c>
      <c r="M9" s="7">
        <f>SUM(Mountaineer:Greenbrier!M10)</f>
        <v>-733</v>
      </c>
      <c r="N9" s="7">
        <f>SUM(Mountaineer:Greenbrier!N10)</f>
        <v>-958783.05</v>
      </c>
      <c r="O9" s="7">
        <f>SUM(Mountaineer:Greenbrier!O10)</f>
        <v>147537.09000000003</v>
      </c>
      <c r="P9" s="17"/>
      <c r="Q9" s="7">
        <f>SUM(Mountaineer:Greenbrier!Q10)</f>
        <v>14753.71</v>
      </c>
      <c r="R9" s="7">
        <f>SUM(Mountaineer:Greenbrier!R10)</f>
        <v>2213.06</v>
      </c>
      <c r="S9" s="7">
        <f>SUM(Mountaineer:Greenbrier!S10)</f>
        <v>12540.65</v>
      </c>
      <c r="T9" s="22"/>
    </row>
    <row r="10" spans="1:31" ht="15" customHeight="1" x14ac:dyDescent="0.25">
      <c r="A10" s="28">
        <v>44023</v>
      </c>
      <c r="B10" s="7">
        <f>SUM(Mountaineer:Greenbrier!B11)</f>
        <v>549280.47</v>
      </c>
      <c r="C10" s="7">
        <f>SUM(Mountaineer:Greenbrier!C11)</f>
        <v>-1280</v>
      </c>
      <c r="D10" s="7">
        <f>SUM(Mountaineer:Greenbrier!D11)</f>
        <v>-416572.94</v>
      </c>
      <c r="E10" s="7">
        <f>SUM(Mountaineer:Greenbrier!E11)</f>
        <v>131427.53</v>
      </c>
      <c r="F10" s="17"/>
      <c r="G10" s="7">
        <f>SUM(Mountaineer:Greenbrier!G11)</f>
        <v>2088438.5699999998</v>
      </c>
      <c r="H10" s="7">
        <f>SUM(Mountaineer:Greenbrier!H11)</f>
        <v>-45</v>
      </c>
      <c r="I10" s="7">
        <f>SUM(Mountaineer:Greenbrier!I11)</f>
        <v>-1885198.76</v>
      </c>
      <c r="J10" s="7">
        <f>SUM(Mountaineer:Greenbrier!J11)</f>
        <v>203194.80999999994</v>
      </c>
      <c r="K10" s="17"/>
      <c r="L10" s="7">
        <f>SUM(Mountaineer:Greenbrier!L11)</f>
        <v>2637719.04</v>
      </c>
      <c r="M10" s="7">
        <f>SUM(Mountaineer:Greenbrier!M11)</f>
        <v>-1325</v>
      </c>
      <c r="N10" s="7">
        <f>SUM(Mountaineer:Greenbrier!N11)</f>
        <v>-2301771.6999999997</v>
      </c>
      <c r="O10" s="7">
        <f>SUM(Mountaineer:Greenbrier!O11)</f>
        <v>334622.33999999997</v>
      </c>
      <c r="P10" s="17"/>
      <c r="Q10" s="7">
        <f>SUM(Mountaineer:Greenbrier!Q11)</f>
        <v>33462.25</v>
      </c>
      <c r="R10" s="7">
        <f>SUM(Mountaineer:Greenbrier!R11)</f>
        <v>5019.33</v>
      </c>
      <c r="S10" s="7">
        <f>SUM(Mountaineer:Greenbrier!S11)</f>
        <v>28442.92</v>
      </c>
      <c r="T10" s="22"/>
    </row>
    <row r="11" spans="1:31" ht="15" customHeight="1" x14ac:dyDescent="0.25">
      <c r="A11" s="28">
        <f t="shared" ref="A11:A16" si="0">A10+7</f>
        <v>44030</v>
      </c>
      <c r="B11" s="7">
        <f>SUM(Mountaineer:Greenbrier!B12)</f>
        <v>623288.02</v>
      </c>
      <c r="C11" s="7">
        <f>SUM(Mountaineer:Greenbrier!C12)</f>
        <v>-1655.0900000000001</v>
      </c>
      <c r="D11" s="7">
        <f>SUM(Mountaineer:Greenbrier!D12)</f>
        <v>-604129.49</v>
      </c>
      <c r="E11" s="7">
        <f>SUM(Mountaineer:Greenbrier!E12)</f>
        <v>17503.440000000031</v>
      </c>
      <c r="F11" s="17"/>
      <c r="G11" s="7">
        <f>SUM(Mountaineer:Greenbrier!G12)</f>
        <v>2438057.87</v>
      </c>
      <c r="H11" s="7">
        <f>SUM(Mountaineer:Greenbrier!H12)</f>
        <v>-278.60000000000002</v>
      </c>
      <c r="I11" s="7">
        <f>SUM(Mountaineer:Greenbrier!I12)</f>
        <v>-2198129.0499999998</v>
      </c>
      <c r="J11" s="7">
        <f>SUM(Mountaineer:Greenbrier!J12)</f>
        <v>239650.21999999986</v>
      </c>
      <c r="K11" s="17"/>
      <c r="L11" s="7">
        <f>SUM(Mountaineer:Greenbrier!L12)</f>
        <v>3061345.89</v>
      </c>
      <c r="M11" s="7">
        <f>SUM(Mountaineer:Greenbrier!M12)</f>
        <v>-1933.69</v>
      </c>
      <c r="N11" s="7">
        <f>SUM(Mountaineer:Greenbrier!N12)</f>
        <v>-2802258.54</v>
      </c>
      <c r="O11" s="7">
        <f>SUM(Mountaineer:Greenbrier!O12)</f>
        <v>257153.65999999989</v>
      </c>
      <c r="P11" s="17"/>
      <c r="Q11" s="7">
        <f>SUM(Mountaineer:Greenbrier!Q12)</f>
        <v>25715.360000000001</v>
      </c>
      <c r="R11" s="7">
        <f>SUM(Mountaineer:Greenbrier!R12)</f>
        <v>3857.3100000000004</v>
      </c>
      <c r="S11" s="7">
        <f>SUM(Mountaineer:Greenbrier!S12)</f>
        <v>21858.050000000003</v>
      </c>
      <c r="T11" s="22"/>
    </row>
    <row r="12" spans="1:31" ht="15" customHeight="1" x14ac:dyDescent="0.25">
      <c r="A12" s="28">
        <f t="shared" si="0"/>
        <v>44037</v>
      </c>
      <c r="B12" s="7">
        <f>SUM(Mountaineer:Greenbrier!B13)</f>
        <v>1191805.52</v>
      </c>
      <c r="C12" s="7">
        <f>SUM(Mountaineer:Greenbrier!C13)</f>
        <v>-4276</v>
      </c>
      <c r="D12" s="7">
        <f>SUM(Mountaineer:Greenbrier!D13)</f>
        <v>-928252.95</v>
      </c>
      <c r="E12" s="7">
        <f>SUM(Mountaineer:Greenbrier!E13)</f>
        <v>259276.57000000009</v>
      </c>
      <c r="F12" s="17"/>
      <c r="G12" s="7">
        <f>SUM(Mountaineer:Greenbrier!G13)</f>
        <v>2386894.7799999998</v>
      </c>
      <c r="H12" s="7">
        <f>SUM(Mountaineer:Greenbrier!H13)</f>
        <v>-62.8</v>
      </c>
      <c r="I12" s="7">
        <f>SUM(Mountaineer:Greenbrier!I13)</f>
        <v>-2172743.89</v>
      </c>
      <c r="J12" s="7">
        <f>SUM(Mountaineer:Greenbrier!J13)</f>
        <v>214088.08999999985</v>
      </c>
      <c r="K12" s="17"/>
      <c r="L12" s="7">
        <f>SUM(Mountaineer:Greenbrier!L13)</f>
        <v>3578700.3</v>
      </c>
      <c r="M12" s="7">
        <f>SUM(Mountaineer:Greenbrier!M13)</f>
        <v>-4338.8</v>
      </c>
      <c r="N12" s="7">
        <f>SUM(Mountaineer:Greenbrier!N13)</f>
        <v>-3100996.84</v>
      </c>
      <c r="O12" s="7">
        <f>SUM(Mountaineer:Greenbrier!O13)</f>
        <v>473364.65999999992</v>
      </c>
      <c r="P12" s="17"/>
      <c r="Q12" s="7">
        <f>SUM(Mountaineer:Greenbrier!Q13)</f>
        <v>47336.47</v>
      </c>
      <c r="R12" s="7">
        <f>SUM(Mountaineer:Greenbrier!R13)</f>
        <v>7100.4700000000012</v>
      </c>
      <c r="S12" s="7">
        <f>SUM(Mountaineer:Greenbrier!S13)</f>
        <v>40236</v>
      </c>
      <c r="T12" s="22"/>
    </row>
    <row r="13" spans="1:31" ht="15" customHeight="1" x14ac:dyDescent="0.25">
      <c r="A13" s="28">
        <f t="shared" si="0"/>
        <v>44044</v>
      </c>
      <c r="B13" s="7">
        <f>SUM(Mountaineer:Greenbrier!B14)</f>
        <v>2091029.21</v>
      </c>
      <c r="C13" s="7">
        <f>SUM(Mountaineer:Greenbrier!C14)</f>
        <v>-8980</v>
      </c>
      <c r="D13" s="7">
        <f>SUM(Mountaineer:Greenbrier!D14)</f>
        <v>-1831602.01</v>
      </c>
      <c r="E13" s="7">
        <f>SUM(Mountaineer:Greenbrier!E14)</f>
        <v>250447.20000000007</v>
      </c>
      <c r="F13" s="17"/>
      <c r="G13" s="7">
        <f>SUM(Mountaineer:Greenbrier!G14)</f>
        <v>3377615.6000000006</v>
      </c>
      <c r="H13" s="7">
        <f>SUM(Mountaineer:Greenbrier!H14)</f>
        <v>-907.04</v>
      </c>
      <c r="I13" s="7">
        <f>SUM(Mountaineer:Greenbrier!I14)</f>
        <v>-3265989.01</v>
      </c>
      <c r="J13" s="7">
        <f>SUM(Mountaineer:Greenbrier!J14)</f>
        <v>110719.55000000028</v>
      </c>
      <c r="K13" s="17"/>
      <c r="L13" s="7">
        <f>SUM(Mountaineer:Greenbrier!L14)</f>
        <v>5468644.8100000005</v>
      </c>
      <c r="M13" s="7">
        <f>SUM(Mountaineer:Greenbrier!M14)</f>
        <v>-9887.0399999999991</v>
      </c>
      <c r="N13" s="7">
        <f>SUM(Mountaineer:Greenbrier!N14)</f>
        <v>-5097591.0199999996</v>
      </c>
      <c r="O13" s="7">
        <f>SUM(Mountaineer:Greenbrier!O14)</f>
        <v>361166.75000000035</v>
      </c>
      <c r="P13" s="17"/>
      <c r="Q13" s="7">
        <f>SUM(Mountaineer:Greenbrier!Q14)</f>
        <v>36116.660000000003</v>
      </c>
      <c r="R13" s="7">
        <f>SUM(Mountaineer:Greenbrier!R14)</f>
        <v>5417.49</v>
      </c>
      <c r="S13" s="7">
        <f>SUM(Mountaineer:Greenbrier!S14)</f>
        <v>30699.17</v>
      </c>
      <c r="T13" s="22"/>
    </row>
    <row r="14" spans="1:31" ht="15" customHeight="1" x14ac:dyDescent="0.25">
      <c r="A14" s="28">
        <f t="shared" si="0"/>
        <v>44051</v>
      </c>
      <c r="B14" s="7">
        <f>SUM(Mountaineer:Greenbrier!B15)</f>
        <v>2572046.6399999997</v>
      </c>
      <c r="C14" s="7">
        <f>SUM(Mountaineer:Greenbrier!C15)</f>
        <v>-18079.849999999999</v>
      </c>
      <c r="D14" s="7">
        <f>SUM(Mountaineer:Greenbrier!D15)</f>
        <v>-2370653.89</v>
      </c>
      <c r="E14" s="7">
        <f>SUM(Mountaineer:Greenbrier!E15)</f>
        <v>183312.89999999991</v>
      </c>
      <c r="F14" s="17"/>
      <c r="G14" s="7">
        <f>SUM(Mountaineer:Greenbrier!G15)</f>
        <v>4354686.03</v>
      </c>
      <c r="H14" s="7">
        <f>SUM(Mountaineer:Greenbrier!H15)</f>
        <v>-7.5</v>
      </c>
      <c r="I14" s="7">
        <f>SUM(Mountaineer:Greenbrier!I15)</f>
        <v>-4103024.73</v>
      </c>
      <c r="J14" s="7">
        <f>SUM(Mountaineer:Greenbrier!J15)</f>
        <v>251653.80000000005</v>
      </c>
      <c r="K14" s="17"/>
      <c r="L14" s="7">
        <f>SUM(Mountaineer:Greenbrier!L15)</f>
        <v>6926732.6699999999</v>
      </c>
      <c r="M14" s="7">
        <f>SUM(Mountaineer:Greenbrier!M15)</f>
        <v>-18087.349999999999</v>
      </c>
      <c r="N14" s="7">
        <f>SUM(Mountaineer:Greenbrier!N15)</f>
        <v>-6473678.6200000001</v>
      </c>
      <c r="O14" s="7">
        <f>SUM(Mountaineer:Greenbrier!O15)</f>
        <v>434966.69999999995</v>
      </c>
      <c r="P14" s="17"/>
      <c r="Q14" s="7">
        <f>SUM(Mountaineer:Greenbrier!Q15)</f>
        <v>43496.67</v>
      </c>
      <c r="R14" s="7">
        <f>SUM(Mountaineer:Greenbrier!R15)</f>
        <v>6524.5</v>
      </c>
      <c r="S14" s="7">
        <f>SUM(Mountaineer:Greenbrier!S15)</f>
        <v>36972.17</v>
      </c>
      <c r="T14" s="22"/>
    </row>
    <row r="15" spans="1:31" ht="15" customHeight="1" x14ac:dyDescent="0.25">
      <c r="A15" s="28">
        <f t="shared" si="0"/>
        <v>44058</v>
      </c>
      <c r="B15" s="7">
        <f>SUM(Mountaineer:Greenbrier!B16)</f>
        <v>2411084.7999999998</v>
      </c>
      <c r="C15" s="7">
        <f>SUM(Mountaineer:Greenbrier!C16)</f>
        <v>-9440.2000000000007</v>
      </c>
      <c r="D15" s="7">
        <f>SUM(Mountaineer:Greenbrier!D16)</f>
        <v>-2180331.54</v>
      </c>
      <c r="E15" s="7">
        <f>SUM(Mountaineer:Greenbrier!E16)</f>
        <v>221313.06</v>
      </c>
      <c r="F15" s="17"/>
      <c r="G15" s="7">
        <f>SUM(Mountaineer:Greenbrier!G16)</f>
        <v>5873179</v>
      </c>
      <c r="H15" s="7">
        <f>SUM(Mountaineer:Greenbrier!H16)</f>
        <v>-1200.73</v>
      </c>
      <c r="I15" s="7">
        <f>SUM(Mountaineer:Greenbrier!I16)</f>
        <v>-5636338.8600000003</v>
      </c>
      <c r="J15" s="7">
        <f>SUM(Mountaineer:Greenbrier!J16)</f>
        <v>235639.40999999968</v>
      </c>
      <c r="K15" s="17"/>
      <c r="L15" s="7">
        <f>SUM(Mountaineer:Greenbrier!L16)</f>
        <v>8284263.7999999989</v>
      </c>
      <c r="M15" s="7">
        <f>SUM(Mountaineer:Greenbrier!M16)</f>
        <v>-10640.93</v>
      </c>
      <c r="N15" s="7">
        <f>SUM(Mountaineer:Greenbrier!N16)</f>
        <v>-7816670.4000000004</v>
      </c>
      <c r="O15" s="7">
        <f>SUM(Mountaineer:Greenbrier!O16)</f>
        <v>456952.46999999968</v>
      </c>
      <c r="P15" s="17"/>
      <c r="Q15" s="7">
        <f>SUM(Mountaineer:Greenbrier!Q16)</f>
        <v>45695.24</v>
      </c>
      <c r="R15" s="7">
        <f>SUM(Mountaineer:Greenbrier!R16)</f>
        <v>6854.28</v>
      </c>
      <c r="S15" s="7">
        <f>SUM(Mountaineer:Greenbrier!S16)</f>
        <v>38840.959999999999</v>
      </c>
      <c r="T15" s="22"/>
    </row>
    <row r="16" spans="1:31" ht="15" customHeight="1" x14ac:dyDescent="0.25">
      <c r="A16" s="28">
        <f t="shared" si="0"/>
        <v>44065</v>
      </c>
      <c r="B16" s="7">
        <f>SUM(Mountaineer:Greenbrier!B17)</f>
        <v>2593779.09</v>
      </c>
      <c r="C16" s="7">
        <f>SUM(Mountaineer:Greenbrier!C17)</f>
        <v>-14230.9</v>
      </c>
      <c r="D16" s="7">
        <f>SUM(Mountaineer:Greenbrier!D17)</f>
        <v>-2333720.9</v>
      </c>
      <c r="E16" s="7">
        <f>SUM(Mountaineer:Greenbrier!E17)</f>
        <v>245827.28999999992</v>
      </c>
      <c r="F16" s="17"/>
      <c r="G16" s="7">
        <f>SUM(Mountaineer:Greenbrier!G17)</f>
        <v>9032889.7800000012</v>
      </c>
      <c r="H16" s="7">
        <f>SUM(Mountaineer:Greenbrier!H17)</f>
        <v>-398.17</v>
      </c>
      <c r="I16" s="7">
        <f>SUM(Mountaineer:Greenbrier!I17)</f>
        <v>-8689652.5500000007</v>
      </c>
      <c r="J16" s="7">
        <f>SUM(Mountaineer:Greenbrier!J17)</f>
        <v>342839.06000000075</v>
      </c>
      <c r="K16" s="17"/>
      <c r="L16" s="7">
        <f>SUM(Mountaineer:Greenbrier!L17)</f>
        <v>11626668.870000001</v>
      </c>
      <c r="M16" s="7">
        <f>SUM(Mountaineer:Greenbrier!M17)</f>
        <v>-14629.07</v>
      </c>
      <c r="N16" s="7">
        <f>SUM(Mountaineer:Greenbrier!N17)</f>
        <v>-11023373.449999999</v>
      </c>
      <c r="O16" s="7">
        <f>SUM(Mountaineer:Greenbrier!O17)</f>
        <v>588666.35000000068</v>
      </c>
      <c r="P16" s="17"/>
      <c r="Q16" s="7">
        <f>SUM(Mountaineer:Greenbrier!Q17)</f>
        <v>58866.630000000005</v>
      </c>
      <c r="R16" s="7">
        <f>SUM(Mountaineer:Greenbrier!R17)</f>
        <v>8830</v>
      </c>
      <c r="S16" s="7">
        <f>SUM(Mountaineer:Greenbrier!S17)</f>
        <v>50036.630000000005</v>
      </c>
      <c r="T16" s="22"/>
    </row>
    <row r="17" spans="1:20" ht="15" customHeight="1" x14ac:dyDescent="0.25">
      <c r="A17" s="28">
        <f t="shared" ref="A17:A60" si="1">A16+7</f>
        <v>44072</v>
      </c>
      <c r="B17" s="7">
        <f>SUM(Mountaineer:Greenbrier!B18)</f>
        <v>1738993.46</v>
      </c>
      <c r="C17" s="7">
        <f>SUM(Mountaineer:Greenbrier!C18)</f>
        <v>-10733.099999999999</v>
      </c>
      <c r="D17" s="7">
        <f>SUM(Mountaineer:Greenbrier!D18)</f>
        <v>-1497780.57</v>
      </c>
      <c r="E17" s="7">
        <f>SUM(Mountaineer:Greenbrier!E18)</f>
        <v>230479.78999999998</v>
      </c>
      <c r="F17" s="17"/>
      <c r="G17" s="7">
        <f>SUM(Mountaineer:Greenbrier!G18)</f>
        <v>11851697.32</v>
      </c>
      <c r="H17" s="7">
        <f>SUM(Mountaineer:Greenbrier!H18)</f>
        <v>-207.89999999999998</v>
      </c>
      <c r="I17" s="7">
        <f>SUM(Mountaineer:Greenbrier!I18)</f>
        <v>-11586492.539999999</v>
      </c>
      <c r="J17" s="7">
        <f>SUM(Mountaineer:Greenbrier!J18)</f>
        <v>264996.88000000117</v>
      </c>
      <c r="K17" s="17"/>
      <c r="L17" s="7">
        <f>SUM(Mountaineer:Greenbrier!L18)</f>
        <v>13590690.779999999</v>
      </c>
      <c r="M17" s="7">
        <f>SUM(Mountaineer:Greenbrier!M18)</f>
        <v>-10941</v>
      </c>
      <c r="N17" s="7">
        <f>SUM(Mountaineer:Greenbrier!N18)</f>
        <v>-13084273.109999999</v>
      </c>
      <c r="O17" s="7">
        <f>SUM(Mountaineer:Greenbrier!O18)</f>
        <v>495476.67000000115</v>
      </c>
      <c r="P17" s="17"/>
      <c r="Q17" s="7">
        <f>SUM(Mountaineer:Greenbrier!Q18)</f>
        <v>49547.649999999994</v>
      </c>
      <c r="R17" s="7">
        <f>SUM(Mountaineer:Greenbrier!R18)</f>
        <v>7432.14</v>
      </c>
      <c r="S17" s="7">
        <f>SUM(Mountaineer:Greenbrier!S18)</f>
        <v>42115.509999999995</v>
      </c>
      <c r="T17" s="22"/>
    </row>
    <row r="18" spans="1:20" ht="15" customHeight="1" x14ac:dyDescent="0.25">
      <c r="A18" s="28">
        <f t="shared" si="1"/>
        <v>44079</v>
      </c>
      <c r="B18" s="7">
        <f>SUM(Mountaineer:Greenbrier!B19)</f>
        <v>2556405.8200000003</v>
      </c>
      <c r="C18" s="7">
        <f>SUM(Mountaineer:Greenbrier!C19)</f>
        <v>-24829.55</v>
      </c>
      <c r="D18" s="7">
        <f>SUM(Mountaineer:Greenbrier!D19)</f>
        <v>-2082437.85</v>
      </c>
      <c r="E18" s="7">
        <f>SUM(Mountaineer:Greenbrier!E19)</f>
        <v>449138.41999999993</v>
      </c>
      <c r="F18" s="17"/>
      <c r="G18" s="7">
        <f>SUM(Mountaineer:Greenbrier!G19)</f>
        <v>11379615.75</v>
      </c>
      <c r="H18" s="7">
        <f>SUM(Mountaineer:Greenbrier!H19)</f>
        <v>-217.94</v>
      </c>
      <c r="I18" s="7">
        <f>SUM(Mountaineer:Greenbrier!I19)</f>
        <v>-10890275.219999999</v>
      </c>
      <c r="J18" s="7">
        <f>SUM(Mountaineer:Greenbrier!J19)</f>
        <v>489122.59</v>
      </c>
      <c r="K18" s="17"/>
      <c r="L18" s="7">
        <f>SUM(Mountaineer:Greenbrier!L19)</f>
        <v>13936021.57</v>
      </c>
      <c r="M18" s="7">
        <f>SUM(Mountaineer:Greenbrier!M19)</f>
        <v>-25047.489999999998</v>
      </c>
      <c r="N18" s="7">
        <f>SUM(Mountaineer:Greenbrier!N19)</f>
        <v>-12972713.07</v>
      </c>
      <c r="O18" s="7">
        <f>SUM(Mountaineer:Greenbrier!O19)</f>
        <v>938261.01</v>
      </c>
      <c r="P18" s="17"/>
      <c r="Q18" s="7">
        <f>SUM(Mountaineer:Greenbrier!Q19)</f>
        <v>93826.11</v>
      </c>
      <c r="R18" s="7">
        <f>SUM(Mountaineer:Greenbrier!R19)</f>
        <v>14073.92</v>
      </c>
      <c r="S18" s="7">
        <f>SUM(Mountaineer:Greenbrier!S19)</f>
        <v>79752.19</v>
      </c>
      <c r="T18" s="22"/>
    </row>
    <row r="19" spans="1:20" ht="15" customHeight="1" x14ac:dyDescent="0.25">
      <c r="A19" s="28">
        <f t="shared" si="1"/>
        <v>44086</v>
      </c>
      <c r="B19" s="7">
        <f>SUM(Mountaineer:Greenbrier!B20)</f>
        <v>3526238.6599999997</v>
      </c>
      <c r="C19" s="7">
        <f>SUM(Mountaineer:Greenbrier!C20)</f>
        <v>-67601.760000000009</v>
      </c>
      <c r="D19" s="7">
        <f>SUM(Mountaineer:Greenbrier!D20)</f>
        <v>-2260218.2999999998</v>
      </c>
      <c r="E19" s="7">
        <f>SUM(Mountaineer:Greenbrier!E20)</f>
        <v>1198418.5999999999</v>
      </c>
      <c r="F19" s="17"/>
      <c r="G19" s="7">
        <f>SUM(Mountaineer:Greenbrier!G20)</f>
        <v>13357871.49</v>
      </c>
      <c r="H19" s="7">
        <f>SUM(Mountaineer:Greenbrier!H20)</f>
        <v>-1556.33</v>
      </c>
      <c r="I19" s="7">
        <f>SUM(Mountaineer:Greenbrier!I20)</f>
        <v>-12813968.640000001</v>
      </c>
      <c r="J19" s="7">
        <f>SUM(Mountaineer:Greenbrier!J20)</f>
        <v>542346.52</v>
      </c>
      <c r="K19" s="17"/>
      <c r="L19" s="7">
        <f>SUM(Mountaineer:Greenbrier!L20)</f>
        <v>16884110.149999999</v>
      </c>
      <c r="M19" s="7">
        <f>SUM(Mountaineer:Greenbrier!M20)</f>
        <v>-69158.090000000011</v>
      </c>
      <c r="N19" s="7">
        <f>SUM(Mountaineer:Greenbrier!N20)</f>
        <v>-15074186.940000001</v>
      </c>
      <c r="O19" s="7">
        <f>SUM(Mountaineer:Greenbrier!O20)</f>
        <v>1740765.1199999996</v>
      </c>
      <c r="P19" s="17"/>
      <c r="Q19" s="7">
        <f>SUM(Mountaineer:Greenbrier!Q20)</f>
        <v>174076.50999999998</v>
      </c>
      <c r="R19" s="7">
        <f>SUM(Mountaineer:Greenbrier!R20)</f>
        <v>26111.479999999996</v>
      </c>
      <c r="S19" s="7">
        <f>SUM(Mountaineer:Greenbrier!S20)</f>
        <v>147965.03</v>
      </c>
      <c r="T19" s="22"/>
    </row>
    <row r="20" spans="1:20" ht="15" customHeight="1" x14ac:dyDescent="0.25">
      <c r="A20" s="28">
        <f t="shared" si="1"/>
        <v>44093</v>
      </c>
      <c r="B20" s="7">
        <f>SUM(Mountaineer:Greenbrier!B21)</f>
        <v>3593214.3</v>
      </c>
      <c r="C20" s="7">
        <f>SUM(Mountaineer:Greenbrier!C21)</f>
        <v>-63017.8</v>
      </c>
      <c r="D20" s="7">
        <f>SUM(Mountaineer:Greenbrier!D21)</f>
        <v>-2796636.21</v>
      </c>
      <c r="E20" s="7">
        <f>SUM(Mountaineer:Greenbrier!E21)</f>
        <v>733560.29</v>
      </c>
      <c r="F20" s="17"/>
      <c r="G20" s="7">
        <f>SUM(Mountaineer:Greenbrier!G21)</f>
        <v>10658450.4</v>
      </c>
      <c r="H20" s="7">
        <f>SUM(Mountaineer:Greenbrier!H21)</f>
        <v>-629.29999999999995</v>
      </c>
      <c r="I20" s="7">
        <f>SUM(Mountaineer:Greenbrier!I21)</f>
        <v>-10350137.83</v>
      </c>
      <c r="J20" s="7">
        <f>SUM(Mountaineer:Greenbrier!J21)</f>
        <v>307683.26999999909</v>
      </c>
      <c r="K20" s="17"/>
      <c r="L20" s="7">
        <f>SUM(Mountaineer:Greenbrier!L21)</f>
        <v>14251664.699999999</v>
      </c>
      <c r="M20" s="7">
        <f>SUM(Mountaineer:Greenbrier!M21)</f>
        <v>-63647.1</v>
      </c>
      <c r="N20" s="7">
        <f>SUM(Mountaineer:Greenbrier!N21)</f>
        <v>-13146774.039999999</v>
      </c>
      <c r="O20" s="7">
        <f>SUM(Mountaineer:Greenbrier!O21)</f>
        <v>1041243.5599999991</v>
      </c>
      <c r="P20" s="17"/>
      <c r="Q20" s="7">
        <f>SUM(Mountaineer:Greenbrier!Q21)</f>
        <v>104124.38</v>
      </c>
      <c r="R20" s="7">
        <f>SUM(Mountaineer:Greenbrier!R21)</f>
        <v>15618.659999999998</v>
      </c>
      <c r="S20" s="7">
        <f>SUM(Mountaineer:Greenbrier!S21)</f>
        <v>88505.72</v>
      </c>
      <c r="T20" s="22"/>
    </row>
    <row r="21" spans="1:20" ht="15" customHeight="1" x14ac:dyDescent="0.25">
      <c r="A21" s="28">
        <f t="shared" si="1"/>
        <v>44100</v>
      </c>
      <c r="B21" s="7">
        <f>SUM(Mountaineer:Greenbrier!B22)</f>
        <v>3774819.84</v>
      </c>
      <c r="C21" s="7">
        <f>SUM(Mountaineer:Greenbrier!C22)</f>
        <v>-19078.7</v>
      </c>
      <c r="D21" s="7">
        <f>SUM(Mountaineer:Greenbrier!D22)</f>
        <v>-3883928.6599999997</v>
      </c>
      <c r="E21" s="7">
        <f>SUM(Mountaineer:Greenbrier!E22)</f>
        <v>-128187.51999999976</v>
      </c>
      <c r="F21" s="17"/>
      <c r="G21" s="7">
        <f>SUM(Mountaineer:Greenbrier!G22)</f>
        <v>15586841.919999998</v>
      </c>
      <c r="H21" s="7">
        <f>SUM(Mountaineer:Greenbrier!H22)</f>
        <v>-3704.76</v>
      </c>
      <c r="I21" s="7">
        <f>SUM(Mountaineer:Greenbrier!I22)</f>
        <v>-15055679.85</v>
      </c>
      <c r="J21" s="7">
        <f>SUM(Mountaineer:Greenbrier!J22)</f>
        <v>527457.30999999912</v>
      </c>
      <c r="K21" s="17"/>
      <c r="L21" s="7">
        <f>SUM(Mountaineer:Greenbrier!L22)</f>
        <v>19361661.759999998</v>
      </c>
      <c r="M21" s="7">
        <f>SUM(Mountaineer:Greenbrier!M22)</f>
        <v>-22783.46</v>
      </c>
      <c r="N21" s="7">
        <f>SUM(Mountaineer:Greenbrier!N22)</f>
        <v>-18939608.509999998</v>
      </c>
      <c r="O21" s="7">
        <f>SUM(Mountaineer:Greenbrier!O22)</f>
        <v>399269.78999999934</v>
      </c>
      <c r="P21" s="17"/>
      <c r="Q21" s="7">
        <f>SUM(Mountaineer:Greenbrier!Q22)</f>
        <v>39926.97</v>
      </c>
      <c r="R21" s="7">
        <f>SUM(Mountaineer:Greenbrier!R22)</f>
        <v>5989.04</v>
      </c>
      <c r="S21" s="7">
        <f>SUM(Mountaineer:Greenbrier!S22)</f>
        <v>33937.93</v>
      </c>
      <c r="T21" s="22"/>
    </row>
    <row r="22" spans="1:20" ht="15" customHeight="1" x14ac:dyDescent="0.25">
      <c r="A22" s="28">
        <f t="shared" si="1"/>
        <v>44107</v>
      </c>
      <c r="B22" s="7">
        <f>SUM(Mountaineer:Greenbrier!B23)</f>
        <v>4253462.17</v>
      </c>
      <c r="C22" s="7">
        <f>SUM(Mountaineer:Greenbrier!C23)</f>
        <v>-13381.6</v>
      </c>
      <c r="D22" s="7">
        <f>SUM(Mountaineer:Greenbrier!D23)</f>
        <v>-4045581.3099999996</v>
      </c>
      <c r="E22" s="7">
        <f>SUM(Mountaineer:Greenbrier!E23)</f>
        <v>194499.26000000024</v>
      </c>
      <c r="F22" s="17"/>
      <c r="G22" s="7">
        <f>SUM(Mountaineer:Greenbrier!G23)</f>
        <v>8264508.1099999994</v>
      </c>
      <c r="H22" s="7">
        <f>SUM(Mountaineer:Greenbrier!H23)</f>
        <v>-7158.48</v>
      </c>
      <c r="I22" s="7">
        <f>SUM(Mountaineer:Greenbrier!I23)</f>
        <v>-7967577.71</v>
      </c>
      <c r="J22" s="7">
        <f>SUM(Mountaineer:Greenbrier!J23)</f>
        <v>289771.91999999993</v>
      </c>
      <c r="K22" s="17"/>
      <c r="L22" s="7">
        <f>SUM(Mountaineer:Greenbrier!L23)</f>
        <v>12517970.280000001</v>
      </c>
      <c r="M22" s="7">
        <f>SUM(Mountaineer:Greenbrier!M23)</f>
        <v>-20540.079999999998</v>
      </c>
      <c r="N22" s="7">
        <f>SUM(Mountaineer:Greenbrier!N23)</f>
        <v>-12013159.02</v>
      </c>
      <c r="O22" s="7">
        <f>SUM(Mountaineer:Greenbrier!O23)</f>
        <v>484271.18000000017</v>
      </c>
      <c r="P22" s="17"/>
      <c r="Q22" s="7">
        <f>SUM(Mountaineer:Greenbrier!Q23)</f>
        <v>48427.130000000005</v>
      </c>
      <c r="R22" s="7">
        <f>SUM(Mountaineer:Greenbrier!R23)</f>
        <v>7264.06</v>
      </c>
      <c r="S22" s="7">
        <f>SUM(Mountaineer:Greenbrier!S23)</f>
        <v>41163.07</v>
      </c>
      <c r="T22" s="22"/>
    </row>
    <row r="23" spans="1:20" ht="15" customHeight="1" x14ac:dyDescent="0.25">
      <c r="A23" s="28">
        <f t="shared" si="1"/>
        <v>44114</v>
      </c>
      <c r="B23" s="7">
        <f>SUM(Mountaineer:Greenbrier!B24)</f>
        <v>4489335.2699999996</v>
      </c>
      <c r="C23" s="7">
        <f>SUM(Mountaineer:Greenbrier!C24)</f>
        <v>-27210.400000000001</v>
      </c>
      <c r="D23" s="7">
        <f>SUM(Mountaineer:Greenbrier!D24)</f>
        <v>-4005900.0600000005</v>
      </c>
      <c r="E23" s="7">
        <f>SUM(Mountaineer:Greenbrier!E24)</f>
        <v>456224.80999999953</v>
      </c>
      <c r="F23" s="17"/>
      <c r="G23" s="7">
        <f>SUM(Mountaineer:Greenbrier!G24)</f>
        <v>7189142.8399999999</v>
      </c>
      <c r="H23" s="7">
        <f>SUM(Mountaineer:Greenbrier!H24)</f>
        <v>-651.55999999999995</v>
      </c>
      <c r="I23" s="7">
        <f>SUM(Mountaineer:Greenbrier!I24)</f>
        <v>-6234822.8699999992</v>
      </c>
      <c r="J23" s="7">
        <f>SUM(Mountaineer:Greenbrier!J24)</f>
        <v>953668.41000000027</v>
      </c>
      <c r="K23" s="17"/>
      <c r="L23" s="7">
        <f>SUM(Mountaineer:Greenbrier!L24)</f>
        <v>11678478.109999999</v>
      </c>
      <c r="M23" s="7">
        <f>SUM(Mountaineer:Greenbrier!M24)</f>
        <v>-27861.960000000003</v>
      </c>
      <c r="N23" s="7">
        <f>SUM(Mountaineer:Greenbrier!N24)</f>
        <v>-10240722.93</v>
      </c>
      <c r="O23" s="7">
        <f>SUM(Mountaineer:Greenbrier!O24)</f>
        <v>1409893.2199999997</v>
      </c>
      <c r="P23" s="17"/>
      <c r="Q23" s="7">
        <f>SUM(Mountaineer:Greenbrier!Q24)</f>
        <v>140989.32</v>
      </c>
      <c r="R23" s="7">
        <f>SUM(Mountaineer:Greenbrier!R24)</f>
        <v>21148.400000000001</v>
      </c>
      <c r="S23" s="7">
        <f>SUM(Mountaineer:Greenbrier!S24)</f>
        <v>119840.92</v>
      </c>
      <c r="T23" s="22"/>
    </row>
    <row r="24" spans="1:20" ht="15" customHeight="1" x14ac:dyDescent="0.25">
      <c r="A24" s="28">
        <f t="shared" si="1"/>
        <v>44121</v>
      </c>
      <c r="B24" s="7">
        <f>SUM(Mountaineer:Greenbrier!B25)</f>
        <v>4476485.0999999996</v>
      </c>
      <c r="C24" s="7">
        <f>SUM(Mountaineer:Greenbrier!C25)</f>
        <v>-11996</v>
      </c>
      <c r="D24" s="7">
        <f>SUM(Mountaineer:Greenbrier!D25)</f>
        <v>-3911191.27</v>
      </c>
      <c r="E24" s="7">
        <f>SUM(Mountaineer:Greenbrier!E25)</f>
        <v>553297.83000000007</v>
      </c>
      <c r="F24" s="17"/>
      <c r="G24" s="7">
        <f>SUM(Mountaineer:Greenbrier!G25)</f>
        <v>6694285.5899999999</v>
      </c>
      <c r="H24" s="7">
        <f>SUM(Mountaineer:Greenbrier!H25)</f>
        <v>-737.12</v>
      </c>
      <c r="I24" s="7">
        <f>SUM(Mountaineer:Greenbrier!I25)</f>
        <v>-6311293.8300000001</v>
      </c>
      <c r="J24" s="7">
        <f>SUM(Mountaineer:Greenbrier!J25)</f>
        <v>382254.6399999999</v>
      </c>
      <c r="K24" s="17"/>
      <c r="L24" s="7">
        <f>SUM(Mountaineer:Greenbrier!L25)</f>
        <v>11170770.689999999</v>
      </c>
      <c r="M24" s="7">
        <f>SUM(Mountaineer:Greenbrier!M25)</f>
        <v>-12733.119999999999</v>
      </c>
      <c r="N24" s="7">
        <f>SUM(Mountaineer:Greenbrier!N25)</f>
        <v>-10222485.1</v>
      </c>
      <c r="O24" s="7">
        <f>SUM(Mountaineer:Greenbrier!O25)</f>
        <v>935552.47</v>
      </c>
      <c r="P24" s="17"/>
      <c r="Q24" s="7">
        <f>SUM(Mountaineer:Greenbrier!Q25)</f>
        <v>93555.25</v>
      </c>
      <c r="R24" s="7">
        <f>SUM(Mountaineer:Greenbrier!R25)</f>
        <v>14033.28</v>
      </c>
      <c r="S24" s="7">
        <f>SUM(Mountaineer:Greenbrier!S25)</f>
        <v>79521.97</v>
      </c>
      <c r="T24" s="22"/>
    </row>
    <row r="25" spans="1:20" ht="15" customHeight="1" x14ac:dyDescent="0.25">
      <c r="A25" s="28">
        <f t="shared" si="1"/>
        <v>44128</v>
      </c>
      <c r="B25" s="7">
        <f>SUM(Mountaineer:Greenbrier!B26)</f>
        <v>4436685.54</v>
      </c>
      <c r="C25" s="7">
        <f>SUM(Mountaineer:Greenbrier!C26)</f>
        <v>-28563.09</v>
      </c>
      <c r="D25" s="7">
        <f>SUM(Mountaineer:Greenbrier!D26)</f>
        <v>-3829878.8</v>
      </c>
      <c r="E25" s="7">
        <f>SUM(Mountaineer:Greenbrier!E26)</f>
        <v>578243.65000000014</v>
      </c>
      <c r="F25" s="17"/>
      <c r="G25" s="7">
        <f>SUM(Mountaineer:Greenbrier!G26)</f>
        <v>6288359.7199999997</v>
      </c>
      <c r="H25" s="7">
        <f>SUM(Mountaineer:Greenbrier!H26)</f>
        <v>-1591.8</v>
      </c>
      <c r="I25" s="7">
        <f>SUM(Mountaineer:Greenbrier!I26)</f>
        <v>-5718522.3600000003</v>
      </c>
      <c r="J25" s="7">
        <f>SUM(Mountaineer:Greenbrier!J26)</f>
        <v>568245.55999999924</v>
      </c>
      <c r="K25" s="17"/>
      <c r="L25" s="7">
        <f>SUM(Mountaineer:Greenbrier!L26)</f>
        <v>10725045.26</v>
      </c>
      <c r="M25" s="7">
        <f>SUM(Mountaineer:Greenbrier!M26)</f>
        <v>-30154.890000000003</v>
      </c>
      <c r="N25" s="7">
        <f>SUM(Mountaineer:Greenbrier!N26)</f>
        <v>-9548401.1600000001</v>
      </c>
      <c r="O25" s="7">
        <f>SUM(Mountaineer:Greenbrier!O26)</f>
        <v>1146489.2099999995</v>
      </c>
      <c r="P25" s="17"/>
      <c r="Q25" s="7">
        <f>SUM(Mountaineer:Greenbrier!Q26)</f>
        <v>114648.92</v>
      </c>
      <c r="R25" s="7">
        <f>SUM(Mountaineer:Greenbrier!R26)</f>
        <v>17197.34</v>
      </c>
      <c r="S25" s="7">
        <f>SUM(Mountaineer:Greenbrier!S26)</f>
        <v>97451.58</v>
      </c>
      <c r="T25" s="22"/>
    </row>
    <row r="26" spans="1:20" ht="15" customHeight="1" x14ac:dyDescent="0.25">
      <c r="A26" s="28">
        <f t="shared" si="1"/>
        <v>44135</v>
      </c>
      <c r="B26" s="7">
        <f>SUM(Mountaineer:Greenbrier!B27)</f>
        <v>4580572.07</v>
      </c>
      <c r="C26" s="7">
        <f>SUM(Mountaineer:Greenbrier!C27)</f>
        <v>-43318.92</v>
      </c>
      <c r="D26" s="7">
        <f>SUM(Mountaineer:Greenbrier!D27)</f>
        <v>-4609339.1499999994</v>
      </c>
      <c r="E26" s="7">
        <f>SUM(Mountaineer:Greenbrier!E27)</f>
        <v>-72085.999999999767</v>
      </c>
      <c r="F26" s="17"/>
      <c r="G26" s="7">
        <f>SUM(Mountaineer:Greenbrier!G27)</f>
        <v>6478149.3800000008</v>
      </c>
      <c r="H26" s="7">
        <f>SUM(Mountaineer:Greenbrier!H27)</f>
        <v>-388.6</v>
      </c>
      <c r="I26" s="7">
        <f>SUM(Mountaineer:Greenbrier!I27)</f>
        <v>-6154830.4500000002</v>
      </c>
      <c r="J26" s="7">
        <f>SUM(Mountaineer:Greenbrier!J27)</f>
        <v>322930.32999999996</v>
      </c>
      <c r="K26" s="17"/>
      <c r="L26" s="7">
        <f>SUM(Mountaineer:Greenbrier!L27)</f>
        <v>11058721.449999999</v>
      </c>
      <c r="M26" s="7">
        <f>SUM(Mountaineer:Greenbrier!M27)</f>
        <v>-43707.519999999997</v>
      </c>
      <c r="N26" s="7">
        <f>SUM(Mountaineer:Greenbrier!N27)</f>
        <v>-10764169.6</v>
      </c>
      <c r="O26" s="7">
        <f>SUM(Mountaineer:Greenbrier!O27)</f>
        <v>250844.33000000019</v>
      </c>
      <c r="P26" s="17"/>
      <c r="Q26" s="7">
        <f>SUM(Mountaineer:Greenbrier!Q27)</f>
        <v>25084.44</v>
      </c>
      <c r="R26" s="7">
        <f>SUM(Mountaineer:Greenbrier!R27)</f>
        <v>3762.66</v>
      </c>
      <c r="S26" s="7">
        <f>SUM(Mountaineer:Greenbrier!S27)</f>
        <v>21321.78</v>
      </c>
      <c r="T26" s="22"/>
    </row>
    <row r="27" spans="1:20" ht="15" customHeight="1" x14ac:dyDescent="0.25">
      <c r="A27" s="28">
        <f t="shared" si="1"/>
        <v>44142</v>
      </c>
      <c r="B27" s="7">
        <f>SUM(Mountaineer:Greenbrier!B28)</f>
        <v>5158105.63</v>
      </c>
      <c r="C27" s="7">
        <f>SUM(Mountaineer:Greenbrier!C28)</f>
        <v>-33410.449999999997</v>
      </c>
      <c r="D27" s="7">
        <f>SUM(Mountaineer:Greenbrier!D28)</f>
        <v>-4888702.1399999997</v>
      </c>
      <c r="E27" s="7">
        <f>SUM(Mountaineer:Greenbrier!E28)</f>
        <v>235993.04</v>
      </c>
      <c r="F27" s="17"/>
      <c r="G27" s="7">
        <f>SUM(Mountaineer:Greenbrier!G28)</f>
        <v>6146144.2000000002</v>
      </c>
      <c r="H27" s="7">
        <f>SUM(Mountaineer:Greenbrier!H28)</f>
        <v>-122</v>
      </c>
      <c r="I27" s="7">
        <f>SUM(Mountaineer:Greenbrier!I28)</f>
        <v>-5447043.0600000005</v>
      </c>
      <c r="J27" s="7">
        <f>SUM(Mountaineer:Greenbrier!J28)</f>
        <v>698979.14000000036</v>
      </c>
      <c r="K27" s="17"/>
      <c r="L27" s="7">
        <f>SUM(Mountaineer:Greenbrier!L28)</f>
        <v>11304249.830000002</v>
      </c>
      <c r="M27" s="7">
        <f>SUM(Mountaineer:Greenbrier!M28)</f>
        <v>-33532.449999999997</v>
      </c>
      <c r="N27" s="7">
        <f>SUM(Mountaineer:Greenbrier!N28)</f>
        <v>-10335745.199999999</v>
      </c>
      <c r="O27" s="7">
        <f>SUM(Mountaineer:Greenbrier!O28)</f>
        <v>934972.1800000004</v>
      </c>
      <c r="P27" s="17"/>
      <c r="Q27" s="7">
        <f>SUM(Mountaineer:Greenbrier!Q28)</f>
        <v>93497.21</v>
      </c>
      <c r="R27" s="7">
        <f>SUM(Mountaineer:Greenbrier!R28)</f>
        <v>14024.58</v>
      </c>
      <c r="S27" s="7">
        <f>SUM(Mountaineer:Greenbrier!S28)</f>
        <v>79472.63</v>
      </c>
      <c r="T27" s="22"/>
    </row>
    <row r="28" spans="1:20" ht="15" customHeight="1" x14ac:dyDescent="0.25">
      <c r="A28" s="28">
        <f t="shared" si="1"/>
        <v>44149</v>
      </c>
      <c r="B28" s="7">
        <f>SUM(Mountaineer:Greenbrier!B29)</f>
        <v>4795228.46</v>
      </c>
      <c r="C28" s="7">
        <f>SUM(Mountaineer:Greenbrier!C29)</f>
        <v>-15972.970000000001</v>
      </c>
      <c r="D28" s="7">
        <f>SUM(Mountaineer:Greenbrier!D29)</f>
        <v>-4187567.62</v>
      </c>
      <c r="E28" s="7">
        <f>SUM(Mountaineer:Greenbrier!E29)</f>
        <v>591687.87</v>
      </c>
      <c r="F28" s="17"/>
      <c r="G28" s="7">
        <f>SUM(Mountaineer:Greenbrier!G29)</f>
        <v>6889551.54</v>
      </c>
      <c r="H28" s="7">
        <f>SUM(Mountaineer:Greenbrier!H29)</f>
        <v>-4241.9900000000007</v>
      </c>
      <c r="I28" s="7">
        <f>SUM(Mountaineer:Greenbrier!I29)</f>
        <v>-6532736.2800000003</v>
      </c>
      <c r="J28" s="7">
        <f>SUM(Mountaineer:Greenbrier!J29)</f>
        <v>352573.27000000014</v>
      </c>
      <c r="K28" s="17"/>
      <c r="L28" s="7">
        <f>SUM(Mountaineer:Greenbrier!L29)</f>
        <v>11684780</v>
      </c>
      <c r="M28" s="7">
        <f>SUM(Mountaineer:Greenbrier!M29)</f>
        <v>-20214.960000000003</v>
      </c>
      <c r="N28" s="7">
        <f>SUM(Mountaineer:Greenbrier!N29)</f>
        <v>-10720303.9</v>
      </c>
      <c r="O28" s="7">
        <f>SUM(Mountaineer:Greenbrier!O29)</f>
        <v>944261.14000000013</v>
      </c>
      <c r="P28" s="17"/>
      <c r="Q28" s="7">
        <f>SUM(Mountaineer:Greenbrier!Q29)</f>
        <v>94426.12</v>
      </c>
      <c r="R28" s="7">
        <f>SUM(Mountaineer:Greenbrier!R29)</f>
        <v>14163.93</v>
      </c>
      <c r="S28" s="7">
        <f>SUM(Mountaineer:Greenbrier!S29)</f>
        <v>80262.19</v>
      </c>
      <c r="T28" s="22"/>
    </row>
    <row r="29" spans="1:20" ht="15" customHeight="1" x14ac:dyDescent="0.25">
      <c r="A29" s="28">
        <f t="shared" si="1"/>
        <v>44156</v>
      </c>
      <c r="B29" s="7">
        <f>SUM(Mountaineer:Greenbrier!B30)</f>
        <v>4801425.7700000005</v>
      </c>
      <c r="C29" s="7">
        <f>SUM(Mountaineer:Greenbrier!C30)</f>
        <v>-389726.85</v>
      </c>
      <c r="D29" s="7">
        <f>SUM(Mountaineer:Greenbrier!D30)</f>
        <v>-4033319.3</v>
      </c>
      <c r="E29" s="7">
        <f>SUM(Mountaineer:Greenbrier!E30)</f>
        <v>378379.62000000011</v>
      </c>
      <c r="F29" s="17"/>
      <c r="G29" s="7">
        <f>SUM(Mountaineer:Greenbrier!G30)</f>
        <v>7117524.54</v>
      </c>
      <c r="H29" s="7">
        <f>SUM(Mountaineer:Greenbrier!H30)</f>
        <v>-376</v>
      </c>
      <c r="I29" s="7">
        <f>SUM(Mountaineer:Greenbrier!I30)</f>
        <v>-6624506.8100000005</v>
      </c>
      <c r="J29" s="7">
        <f>SUM(Mountaineer:Greenbrier!J30)</f>
        <v>492641.72999999986</v>
      </c>
      <c r="K29" s="17"/>
      <c r="L29" s="7">
        <f>SUM(Mountaineer:Greenbrier!L30)</f>
        <v>11918950.310000001</v>
      </c>
      <c r="M29" s="7">
        <f>SUM(Mountaineer:Greenbrier!M30)</f>
        <v>-390102.85</v>
      </c>
      <c r="N29" s="7">
        <f>SUM(Mountaineer:Greenbrier!N30)</f>
        <v>-10657826.110000001</v>
      </c>
      <c r="O29" s="7">
        <f>SUM(Mountaineer:Greenbrier!O30)</f>
        <v>871021.35</v>
      </c>
      <c r="P29" s="17"/>
      <c r="Q29" s="7">
        <f>SUM(Mountaineer:Greenbrier!Q30)</f>
        <v>87102.14</v>
      </c>
      <c r="R29" s="7">
        <f>SUM(Mountaineer:Greenbrier!R30)</f>
        <v>13065.320000000002</v>
      </c>
      <c r="S29" s="7">
        <f>SUM(Mountaineer:Greenbrier!S30)</f>
        <v>74036.819999999992</v>
      </c>
      <c r="T29" s="22"/>
    </row>
    <row r="30" spans="1:20" ht="15" customHeight="1" x14ac:dyDescent="0.25">
      <c r="A30" s="28">
        <f t="shared" si="1"/>
        <v>44163</v>
      </c>
      <c r="B30" s="7">
        <f>SUM(Mountaineer:Greenbrier!B31)</f>
        <v>5367453.71</v>
      </c>
      <c r="C30" s="7">
        <f>SUM(Mountaineer:Greenbrier!C31)</f>
        <v>-193444.9</v>
      </c>
      <c r="D30" s="7">
        <f>SUM(Mountaineer:Greenbrier!D31)</f>
        <v>-4447627.07</v>
      </c>
      <c r="E30" s="7">
        <f>SUM(Mountaineer:Greenbrier!E31)</f>
        <v>726381.74000000034</v>
      </c>
      <c r="F30" s="17"/>
      <c r="G30" s="7">
        <f>SUM(Mountaineer:Greenbrier!G31)</f>
        <v>8257008.4000000004</v>
      </c>
      <c r="H30" s="7">
        <f>SUM(Mountaineer:Greenbrier!H31)</f>
        <v>-17987.830000000002</v>
      </c>
      <c r="I30" s="7">
        <f>SUM(Mountaineer:Greenbrier!I31)</f>
        <v>-7308080.7300000004</v>
      </c>
      <c r="J30" s="7">
        <f>SUM(Mountaineer:Greenbrier!J31)</f>
        <v>930939.83999999985</v>
      </c>
      <c r="K30" s="17"/>
      <c r="L30" s="7">
        <f>SUM(Mountaineer:Greenbrier!L31)</f>
        <v>13624462.109999999</v>
      </c>
      <c r="M30" s="7">
        <f>SUM(Mountaineer:Greenbrier!M31)</f>
        <v>-211432.73</v>
      </c>
      <c r="N30" s="7">
        <f>SUM(Mountaineer:Greenbrier!N31)</f>
        <v>-11755707.800000001</v>
      </c>
      <c r="O30" s="7">
        <f>SUM(Mountaineer:Greenbrier!O31)</f>
        <v>1657321.58</v>
      </c>
      <c r="P30" s="17"/>
      <c r="Q30" s="7">
        <f>SUM(Mountaineer:Greenbrier!Q31)</f>
        <v>165732.16</v>
      </c>
      <c r="R30" s="7">
        <f>SUM(Mountaineer:Greenbrier!R31)</f>
        <v>24859.83</v>
      </c>
      <c r="S30" s="7">
        <f>SUM(Mountaineer:Greenbrier!S31)</f>
        <v>140872.33000000002</v>
      </c>
      <c r="T30" s="22"/>
    </row>
    <row r="31" spans="1:20" ht="15" customHeight="1" x14ac:dyDescent="0.25">
      <c r="A31" s="28">
        <f t="shared" si="1"/>
        <v>44170</v>
      </c>
      <c r="B31" s="7">
        <f>SUM(Mountaineer:Greenbrier!B32)</f>
        <v>5405550.9800000004</v>
      </c>
      <c r="C31" s="7">
        <f>SUM(Mountaineer:Greenbrier!C32)</f>
        <v>-16496.25</v>
      </c>
      <c r="D31" s="7">
        <f>SUM(Mountaineer:Greenbrier!D32)</f>
        <v>-4533621.18</v>
      </c>
      <c r="E31" s="7">
        <f>SUM(Mountaineer:Greenbrier!E32)</f>
        <v>855433.54999999981</v>
      </c>
      <c r="F31" s="17"/>
      <c r="G31" s="7">
        <f>SUM(Mountaineer:Greenbrier!G32)</f>
        <v>7682155.8699999992</v>
      </c>
      <c r="H31" s="7">
        <f>SUM(Mountaineer:Greenbrier!H32)</f>
        <v>-7496.41</v>
      </c>
      <c r="I31" s="7">
        <f>SUM(Mountaineer:Greenbrier!I32)</f>
        <v>-6853627.2000000002</v>
      </c>
      <c r="J31" s="7">
        <f>SUM(Mountaineer:Greenbrier!J32)</f>
        <v>821032.25999999954</v>
      </c>
      <c r="K31" s="17"/>
      <c r="L31" s="7">
        <f>SUM(Mountaineer:Greenbrier!L32)</f>
        <v>13087706.850000001</v>
      </c>
      <c r="M31" s="7">
        <f>SUM(Mountaineer:Greenbrier!M32)</f>
        <v>-23992.66</v>
      </c>
      <c r="N31" s="7">
        <f>SUM(Mountaineer:Greenbrier!N32)</f>
        <v>-11387248.379999999</v>
      </c>
      <c r="O31" s="7">
        <f>SUM(Mountaineer:Greenbrier!O32)</f>
        <v>1676465.8099999994</v>
      </c>
      <c r="P31" s="17"/>
      <c r="Q31" s="7">
        <f>SUM(Mountaineer:Greenbrier!Q32)</f>
        <v>167646.58000000002</v>
      </c>
      <c r="R31" s="7">
        <f>SUM(Mountaineer:Greenbrier!R32)</f>
        <v>25146.989999999998</v>
      </c>
      <c r="S31" s="7">
        <f>SUM(Mountaineer:Greenbrier!S32)</f>
        <v>142499.59</v>
      </c>
      <c r="T31" s="22"/>
    </row>
    <row r="32" spans="1:20" ht="15" customHeight="1" x14ac:dyDescent="0.25">
      <c r="A32" s="28">
        <f t="shared" si="1"/>
        <v>44177</v>
      </c>
      <c r="B32" s="7">
        <f>SUM(Mountaineer:Greenbrier!B33)</f>
        <v>4950369.46</v>
      </c>
      <c r="C32" s="7">
        <f>SUM(Mountaineer:Greenbrier!C33)</f>
        <v>-25978.25</v>
      </c>
      <c r="D32" s="7">
        <f>SUM(Mountaineer:Greenbrier!D33)</f>
        <v>-4418199.84</v>
      </c>
      <c r="E32" s="7">
        <f>SUM(Mountaineer:Greenbrier!E33)</f>
        <v>506191.36999999982</v>
      </c>
      <c r="F32" s="17"/>
      <c r="G32" s="7">
        <f>SUM(Mountaineer:Greenbrier!G33)</f>
        <v>8037639.3599999994</v>
      </c>
      <c r="H32" s="7">
        <f>SUM(Mountaineer:Greenbrier!H33)</f>
        <v>-110.09</v>
      </c>
      <c r="I32" s="7">
        <f>SUM(Mountaineer:Greenbrier!I33)</f>
        <v>-7426137.25</v>
      </c>
      <c r="J32" s="7">
        <f>SUM(Mountaineer:Greenbrier!J33)</f>
        <v>611392.01999999909</v>
      </c>
      <c r="K32" s="17"/>
      <c r="L32" s="7">
        <f>SUM(Mountaineer:Greenbrier!L33)</f>
        <v>12988008.82</v>
      </c>
      <c r="M32" s="7">
        <f>SUM(Mountaineer:Greenbrier!M33)</f>
        <v>-26088.34</v>
      </c>
      <c r="N32" s="7">
        <f>SUM(Mountaineer:Greenbrier!N33)</f>
        <v>-11844337.09</v>
      </c>
      <c r="O32" s="7">
        <f>SUM(Mountaineer:Greenbrier!O33)</f>
        <v>1117583.389999999</v>
      </c>
      <c r="P32" s="17"/>
      <c r="Q32" s="7">
        <f>SUM(Mountaineer:Greenbrier!Q33)</f>
        <v>111758.34</v>
      </c>
      <c r="R32" s="7">
        <f>SUM(Mountaineer:Greenbrier!R33)</f>
        <v>16763.75</v>
      </c>
      <c r="S32" s="7">
        <f>SUM(Mountaineer:Greenbrier!S33)</f>
        <v>94994.59</v>
      </c>
      <c r="T32" s="22"/>
    </row>
    <row r="33" spans="1:20" ht="15" customHeight="1" x14ac:dyDescent="0.25">
      <c r="A33" s="28">
        <f t="shared" si="1"/>
        <v>44184</v>
      </c>
      <c r="B33" s="7">
        <f>SUM(Mountaineer:Greenbrier!B34)</f>
        <v>5092057.63</v>
      </c>
      <c r="C33" s="7">
        <f>SUM(Mountaineer:Greenbrier!C34)</f>
        <v>-31766</v>
      </c>
      <c r="D33" s="7">
        <f>SUM(Mountaineer:Greenbrier!D34)</f>
        <v>-4168311.33</v>
      </c>
      <c r="E33" s="7">
        <f>SUM(Mountaineer:Greenbrier!E34)</f>
        <v>891980.29999999981</v>
      </c>
      <c r="F33" s="17"/>
      <c r="G33" s="7">
        <f>SUM(Mountaineer:Greenbrier!G34)</f>
        <v>9038643.9800000004</v>
      </c>
      <c r="H33" s="7">
        <f>SUM(Mountaineer:Greenbrier!H34)</f>
        <v>-31787.22</v>
      </c>
      <c r="I33" s="7">
        <f>SUM(Mountaineer:Greenbrier!I34)</f>
        <v>-8640089.4299999997</v>
      </c>
      <c r="J33" s="7">
        <f>SUM(Mountaineer:Greenbrier!J34)</f>
        <v>366767.33000000007</v>
      </c>
      <c r="K33" s="17"/>
      <c r="L33" s="7">
        <f>SUM(Mountaineer:Greenbrier!L34)</f>
        <v>14130701.609999999</v>
      </c>
      <c r="M33" s="7">
        <f>SUM(Mountaineer:Greenbrier!M34)</f>
        <v>-63553.22</v>
      </c>
      <c r="N33" s="7">
        <f>SUM(Mountaineer:Greenbrier!N34)</f>
        <v>-12808400.760000002</v>
      </c>
      <c r="O33" s="7">
        <f>SUM(Mountaineer:Greenbrier!O34)</f>
        <v>1258747.6299999999</v>
      </c>
      <c r="P33" s="17"/>
      <c r="Q33" s="7">
        <f>SUM(Mountaineer:Greenbrier!Q34)</f>
        <v>125874.78</v>
      </c>
      <c r="R33" s="7">
        <f>SUM(Mountaineer:Greenbrier!R34)</f>
        <v>18881.22</v>
      </c>
      <c r="S33" s="7">
        <f>SUM(Mountaineer:Greenbrier!S34)</f>
        <v>106993.56</v>
      </c>
      <c r="T33" s="22"/>
    </row>
    <row r="34" spans="1:20" ht="15" customHeight="1" x14ac:dyDescent="0.25">
      <c r="A34" s="28">
        <f t="shared" si="1"/>
        <v>44191</v>
      </c>
      <c r="B34" s="7">
        <f>SUM(Mountaineer:Greenbrier!B35)</f>
        <v>4986452.79</v>
      </c>
      <c r="C34" s="7">
        <f>SUM(Mountaineer:Greenbrier!C35)</f>
        <v>-48260.6</v>
      </c>
      <c r="D34" s="7">
        <f>SUM(Mountaineer:Greenbrier!D35)</f>
        <v>-4851793.0999999996</v>
      </c>
      <c r="E34" s="7">
        <f>SUM(Mountaineer:Greenbrier!E35)</f>
        <v>86399.089999999851</v>
      </c>
      <c r="F34" s="17"/>
      <c r="G34" s="7">
        <f>SUM(Mountaineer:Greenbrier!G35)</f>
        <v>8043465.6799999997</v>
      </c>
      <c r="H34" s="7">
        <f>SUM(Mountaineer:Greenbrier!H35)</f>
        <v>-134</v>
      </c>
      <c r="I34" s="7">
        <f>SUM(Mountaineer:Greenbrier!I35)</f>
        <v>-7421419.6200000001</v>
      </c>
      <c r="J34" s="7">
        <f>SUM(Mountaineer:Greenbrier!J35)</f>
        <v>621912.05999999912</v>
      </c>
      <c r="K34" s="17"/>
      <c r="L34" s="7">
        <f>SUM(Mountaineer:Greenbrier!L35)</f>
        <v>13029918.469999999</v>
      </c>
      <c r="M34" s="7">
        <f>SUM(Mountaineer:Greenbrier!M35)</f>
        <v>-48394.6</v>
      </c>
      <c r="N34" s="7">
        <f>SUM(Mountaineer:Greenbrier!N35)</f>
        <v>-12273212.720000001</v>
      </c>
      <c r="O34" s="7">
        <f>SUM(Mountaineer:Greenbrier!O35)</f>
        <v>708311.14999999898</v>
      </c>
      <c r="P34" s="17"/>
      <c r="Q34" s="7">
        <f>SUM(Mountaineer:Greenbrier!Q35)</f>
        <v>70831.12</v>
      </c>
      <c r="R34" s="7">
        <f>SUM(Mountaineer:Greenbrier!R35)</f>
        <v>10624.68</v>
      </c>
      <c r="S34" s="7">
        <f>SUM(Mountaineer:Greenbrier!S35)</f>
        <v>60206.44</v>
      </c>
      <c r="T34" s="22"/>
    </row>
    <row r="35" spans="1:20" ht="15" customHeight="1" x14ac:dyDescent="0.25">
      <c r="A35" s="28">
        <f t="shared" si="1"/>
        <v>44198</v>
      </c>
      <c r="B35" s="7">
        <f>SUM(Mountaineer:Greenbrier!B36)</f>
        <v>6924270.5099999998</v>
      </c>
      <c r="C35" s="7">
        <f>SUM(Mountaineer:Greenbrier!C36)</f>
        <v>-24436.829999999998</v>
      </c>
      <c r="D35" s="7">
        <f>SUM(Mountaineer:Greenbrier!D36)</f>
        <v>-5865355.6299999999</v>
      </c>
      <c r="E35" s="7">
        <f>SUM(Mountaineer:Greenbrier!E36)</f>
        <v>1034478.0499999997</v>
      </c>
      <c r="F35" s="17"/>
      <c r="G35" s="7">
        <f>SUM(Mountaineer:Greenbrier!G36)</f>
        <v>9973596.2300000004</v>
      </c>
      <c r="H35" s="7">
        <f>SUM(Mountaineer:Greenbrier!H36)</f>
        <v>-108</v>
      </c>
      <c r="I35" s="7">
        <f>SUM(Mountaineer:Greenbrier!I36)</f>
        <v>-9302942.0399999991</v>
      </c>
      <c r="J35" s="7">
        <f>SUM(Mountaineer:Greenbrier!J36)</f>
        <v>670546.19000000088</v>
      </c>
      <c r="K35" s="17"/>
      <c r="L35" s="7">
        <f>SUM(Mountaineer:Greenbrier!L36)</f>
        <v>16897866.739999998</v>
      </c>
      <c r="M35" s="7">
        <f>SUM(Mountaineer:Greenbrier!M36)</f>
        <v>-24544.829999999998</v>
      </c>
      <c r="N35" s="7">
        <f>SUM(Mountaineer:Greenbrier!N36)</f>
        <v>-15168297.669999998</v>
      </c>
      <c r="O35" s="7">
        <f>SUM(Mountaineer:Greenbrier!O36)</f>
        <v>1705024.2400000005</v>
      </c>
      <c r="P35" s="17"/>
      <c r="Q35" s="7">
        <f>SUM(Mountaineer:Greenbrier!Q36)</f>
        <v>170502.43</v>
      </c>
      <c r="R35" s="7">
        <f>SUM(Mountaineer:Greenbrier!R36)</f>
        <v>25575.37</v>
      </c>
      <c r="S35" s="7">
        <f>SUM(Mountaineer:Greenbrier!S36)</f>
        <v>144927.06</v>
      </c>
      <c r="T35" s="22"/>
    </row>
    <row r="36" spans="1:20" ht="15" customHeight="1" x14ac:dyDescent="0.25">
      <c r="A36" s="28">
        <f t="shared" si="1"/>
        <v>44205</v>
      </c>
      <c r="B36" s="7">
        <f>SUM(Mountaineer:Greenbrier!B37)</f>
        <v>5688097.5700000003</v>
      </c>
      <c r="C36" s="7">
        <f>SUM(Mountaineer:Greenbrier!C37)</f>
        <v>-41917.82</v>
      </c>
      <c r="D36" s="7">
        <f>SUM(Mountaineer:Greenbrier!D37)</f>
        <v>-5186182.9400000004</v>
      </c>
      <c r="E36" s="7">
        <f>SUM(Mountaineer:Greenbrier!E37)</f>
        <v>459996.81</v>
      </c>
      <c r="F36" s="17"/>
      <c r="G36" s="7">
        <f>SUM(Mountaineer:Greenbrier!G37)</f>
        <v>8542795.0399999991</v>
      </c>
      <c r="H36" s="7">
        <f>SUM(Mountaineer:Greenbrier!H37)</f>
        <v>-106.89</v>
      </c>
      <c r="I36" s="7">
        <f>SUM(Mountaineer:Greenbrier!I37)</f>
        <v>-8172234.2000000002</v>
      </c>
      <c r="J36" s="7">
        <f>SUM(Mountaineer:Greenbrier!J37)</f>
        <v>370453.94999999879</v>
      </c>
      <c r="K36" s="17"/>
      <c r="L36" s="7">
        <f>SUM(Mountaineer:Greenbrier!L37)</f>
        <v>14230892.609999999</v>
      </c>
      <c r="M36" s="7">
        <f>SUM(Mountaineer:Greenbrier!M37)</f>
        <v>-42024.710000000006</v>
      </c>
      <c r="N36" s="7">
        <f>SUM(Mountaineer:Greenbrier!N37)</f>
        <v>-13358417.140000001</v>
      </c>
      <c r="O36" s="7">
        <f>SUM(Mountaineer:Greenbrier!O37)</f>
        <v>830450.75999999885</v>
      </c>
      <c r="P36" s="17"/>
      <c r="Q36" s="7">
        <f>SUM(Mountaineer:Greenbrier!Q37)</f>
        <v>83045.070000000007</v>
      </c>
      <c r="R36" s="7">
        <f>SUM(Mountaineer:Greenbrier!R37)</f>
        <v>12456.75</v>
      </c>
      <c r="S36" s="7">
        <f>SUM(Mountaineer:Greenbrier!S37)</f>
        <v>70588.320000000007</v>
      </c>
      <c r="T36" s="22"/>
    </row>
    <row r="37" spans="1:20" ht="15" customHeight="1" x14ac:dyDescent="0.25">
      <c r="A37" s="28">
        <f t="shared" si="1"/>
        <v>44212</v>
      </c>
      <c r="B37" s="7">
        <f>SUM(Mountaineer:Greenbrier!B38)</f>
        <v>5140850.41</v>
      </c>
      <c r="C37" s="7">
        <f>SUM(Mountaineer:Greenbrier!C38)</f>
        <v>-47158.31</v>
      </c>
      <c r="D37" s="7">
        <f>SUM(Mountaineer:Greenbrier!D38)</f>
        <v>-4344656.87</v>
      </c>
      <c r="E37" s="7">
        <f>SUM(Mountaineer:Greenbrier!E38)</f>
        <v>749035.23000000045</v>
      </c>
      <c r="F37" s="17"/>
      <c r="G37" s="7">
        <f>SUM(Mountaineer:Greenbrier!G38)</f>
        <v>8946337.3599999994</v>
      </c>
      <c r="H37" s="7">
        <f>SUM(Mountaineer:Greenbrier!H38)</f>
        <v>-66.099999999999994</v>
      </c>
      <c r="I37" s="7">
        <f>SUM(Mountaineer:Greenbrier!I38)</f>
        <v>-8243493.9799999995</v>
      </c>
      <c r="J37" s="7">
        <f>SUM(Mountaineer:Greenbrier!J38)</f>
        <v>702777.27999999991</v>
      </c>
      <c r="K37" s="17"/>
      <c r="L37" s="7">
        <f>SUM(Mountaineer:Greenbrier!L38)</f>
        <v>14087187.77</v>
      </c>
      <c r="M37" s="7">
        <f>SUM(Mountaineer:Greenbrier!M38)</f>
        <v>-47224.409999999996</v>
      </c>
      <c r="N37" s="7">
        <f>SUM(Mountaineer:Greenbrier!N38)</f>
        <v>-12588150.85</v>
      </c>
      <c r="O37" s="7">
        <f>SUM(Mountaineer:Greenbrier!O38)</f>
        <v>1451812.5100000002</v>
      </c>
      <c r="P37" s="17"/>
      <c r="Q37" s="7">
        <f>SUM(Mountaineer:Greenbrier!Q38)</f>
        <v>145181.24</v>
      </c>
      <c r="R37" s="7">
        <f>SUM(Mountaineer:Greenbrier!R38)</f>
        <v>21777.18</v>
      </c>
      <c r="S37" s="7">
        <f>SUM(Mountaineer:Greenbrier!S38)</f>
        <v>123404.06</v>
      </c>
      <c r="T37" s="22"/>
    </row>
    <row r="38" spans="1:20" ht="15" customHeight="1" x14ac:dyDescent="0.25">
      <c r="A38" s="28">
        <f t="shared" si="1"/>
        <v>44219</v>
      </c>
      <c r="B38" s="7">
        <f>SUM(Mountaineer:Greenbrier!B39)</f>
        <v>3898631.84</v>
      </c>
      <c r="C38" s="7">
        <f>SUM(Mountaineer:Greenbrier!C39)</f>
        <v>-15325.199999999999</v>
      </c>
      <c r="D38" s="7">
        <f>SUM(Mountaineer:Greenbrier!D39)</f>
        <v>-3803586.3000000003</v>
      </c>
      <c r="E38" s="7">
        <f>SUM(Mountaineer:Greenbrier!E39)</f>
        <v>79720.34</v>
      </c>
      <c r="F38" s="17"/>
      <c r="G38" s="7">
        <f>SUM(Mountaineer:Greenbrier!G39)</f>
        <v>8268082.9299999997</v>
      </c>
      <c r="H38" s="7">
        <f>SUM(Mountaineer:Greenbrier!H39)</f>
        <v>-115</v>
      </c>
      <c r="I38" s="7">
        <f>SUM(Mountaineer:Greenbrier!I39)</f>
        <v>-7307257.4199999999</v>
      </c>
      <c r="J38" s="7">
        <f>SUM(Mountaineer:Greenbrier!J39)</f>
        <v>960710.51</v>
      </c>
      <c r="K38" s="17"/>
      <c r="L38" s="7">
        <f>SUM(Mountaineer:Greenbrier!L39)</f>
        <v>12166714.77</v>
      </c>
      <c r="M38" s="7">
        <f>SUM(Mountaineer:Greenbrier!M39)</f>
        <v>-15440.199999999999</v>
      </c>
      <c r="N38" s="7">
        <f>SUM(Mountaineer:Greenbrier!N39)</f>
        <v>-11110843.719999999</v>
      </c>
      <c r="O38" s="7">
        <f>SUM(Mountaineer:Greenbrier!O39)</f>
        <v>1040430.85</v>
      </c>
      <c r="P38" s="17"/>
      <c r="Q38" s="7">
        <f>SUM(Mountaineer:Greenbrier!Q39)</f>
        <v>104043.06</v>
      </c>
      <c r="R38" s="7">
        <f>SUM(Mountaineer:Greenbrier!R39)</f>
        <v>15606.46</v>
      </c>
      <c r="S38" s="7">
        <f>SUM(Mountaineer:Greenbrier!S39)</f>
        <v>88436.6</v>
      </c>
      <c r="T38" s="22"/>
    </row>
    <row r="39" spans="1:20" ht="15" customHeight="1" x14ac:dyDescent="0.25">
      <c r="A39" s="28">
        <f t="shared" si="1"/>
        <v>44226</v>
      </c>
      <c r="B39" s="7">
        <f>SUM(Mountaineer:Greenbrier!B40)</f>
        <v>3049573.16</v>
      </c>
      <c r="C39" s="7">
        <f>SUM(Mountaineer:Greenbrier!C40)</f>
        <v>-21952.400000000001</v>
      </c>
      <c r="D39" s="7">
        <f>SUM(Mountaineer:Greenbrier!D40)</f>
        <v>-2767894.66</v>
      </c>
      <c r="E39" s="7">
        <f>SUM(Mountaineer:Greenbrier!E40)</f>
        <v>259726.10000000012</v>
      </c>
      <c r="F39" s="17"/>
      <c r="G39" s="7">
        <f>SUM(Mountaineer:Greenbrier!G40)</f>
        <v>7166115.120000001</v>
      </c>
      <c r="H39" s="7">
        <f>SUM(Mountaineer:Greenbrier!H40)</f>
        <v>-15041.49</v>
      </c>
      <c r="I39" s="7">
        <f>SUM(Mountaineer:Greenbrier!I40)</f>
        <v>-6757135.8100000005</v>
      </c>
      <c r="J39" s="7">
        <f>SUM(Mountaineer:Greenbrier!J40)</f>
        <v>393937.82000000018</v>
      </c>
      <c r="K39" s="17"/>
      <c r="L39" s="7">
        <f>SUM(Mountaineer:Greenbrier!L40)</f>
        <v>10215688.280000001</v>
      </c>
      <c r="M39" s="7">
        <f>SUM(Mountaineer:Greenbrier!M40)</f>
        <v>-36993.89</v>
      </c>
      <c r="N39" s="7">
        <f>SUM(Mountaineer:Greenbrier!N40)</f>
        <v>-9525030.4700000007</v>
      </c>
      <c r="O39" s="7">
        <f>SUM(Mountaineer:Greenbrier!O40)</f>
        <v>653663.92000000027</v>
      </c>
      <c r="P39" s="17"/>
      <c r="Q39" s="7">
        <f>SUM(Mountaineer:Greenbrier!Q40)</f>
        <v>65366.400000000001</v>
      </c>
      <c r="R39" s="7">
        <f>SUM(Mountaineer:Greenbrier!R40)</f>
        <v>9804.9500000000007</v>
      </c>
      <c r="S39" s="7">
        <f>SUM(Mountaineer:Greenbrier!S40)</f>
        <v>55561.450000000004</v>
      </c>
      <c r="T39" s="22"/>
    </row>
    <row r="40" spans="1:20" ht="15" customHeight="1" x14ac:dyDescent="0.25">
      <c r="A40" s="28">
        <f t="shared" si="1"/>
        <v>44233</v>
      </c>
      <c r="B40" s="7">
        <f>SUM(Mountaineer:Greenbrier!B41)</f>
        <v>3815737.8</v>
      </c>
      <c r="C40" s="7">
        <f>SUM(Mountaineer:Greenbrier!C41)</f>
        <v>-19697</v>
      </c>
      <c r="D40" s="7">
        <f>SUM(Mountaineer:Greenbrier!D41)</f>
        <v>-2266349.75</v>
      </c>
      <c r="E40" s="7">
        <f>SUM(Mountaineer:Greenbrier!E41)</f>
        <v>1529691.05</v>
      </c>
      <c r="F40" s="17"/>
      <c r="G40" s="7">
        <f>SUM(Mountaineer:Greenbrier!G41)</f>
        <v>7211566.5200000005</v>
      </c>
      <c r="H40" s="7">
        <f>SUM(Mountaineer:Greenbrier!H41)</f>
        <v>-30742.06</v>
      </c>
      <c r="I40" s="7">
        <f>SUM(Mountaineer:Greenbrier!I41)</f>
        <v>-5716275.5300000003</v>
      </c>
      <c r="J40" s="7">
        <f>SUM(Mountaineer:Greenbrier!J41)</f>
        <v>1464548.9300000002</v>
      </c>
      <c r="K40" s="17"/>
      <c r="L40" s="7">
        <f>SUM(Mountaineer:Greenbrier!L41)</f>
        <v>11027304.32</v>
      </c>
      <c r="M40" s="7">
        <f>SUM(Mountaineer:Greenbrier!M41)</f>
        <v>-50439.06</v>
      </c>
      <c r="N40" s="7">
        <f>SUM(Mountaineer:Greenbrier!N41)</f>
        <v>-7982625.2799999993</v>
      </c>
      <c r="O40" s="7">
        <f>SUM(Mountaineer:Greenbrier!O41)</f>
        <v>2994239.98</v>
      </c>
      <c r="P40" s="17"/>
      <c r="Q40" s="7">
        <f>SUM(Mountaineer:Greenbrier!Q41)</f>
        <v>299424</v>
      </c>
      <c r="R40" s="7">
        <f>SUM(Mountaineer:Greenbrier!R41)</f>
        <v>44913.61</v>
      </c>
      <c r="S40" s="7">
        <f>SUM(Mountaineer:Greenbrier!S41)</f>
        <v>254510.39</v>
      </c>
      <c r="T40" s="22"/>
    </row>
    <row r="41" spans="1:20" ht="15" customHeight="1" x14ac:dyDescent="0.25">
      <c r="A41" s="28">
        <f t="shared" si="1"/>
        <v>44240</v>
      </c>
      <c r="B41" s="7">
        <f>SUM(Mountaineer:Greenbrier!B42)</f>
        <v>2792316.58</v>
      </c>
      <c r="C41" s="7">
        <f>SUM(Mountaineer:Greenbrier!C42)</f>
        <v>-15938.33</v>
      </c>
      <c r="D41" s="7">
        <f>SUM(Mountaineer:Greenbrier!D42)</f>
        <v>-4037285.3400000003</v>
      </c>
      <c r="E41" s="7">
        <f>SUM(Mountaineer:Greenbrier!E42)</f>
        <v>-1260907.0900000003</v>
      </c>
      <c r="F41" s="17"/>
      <c r="G41" s="7">
        <f>SUM(Mountaineer:Greenbrier!G42)</f>
        <v>7723463.6400000006</v>
      </c>
      <c r="H41" s="7">
        <f>SUM(Mountaineer:Greenbrier!H42)</f>
        <v>-26189.45</v>
      </c>
      <c r="I41" s="7">
        <f>SUM(Mountaineer:Greenbrier!I42)</f>
        <v>-8999757.6499999985</v>
      </c>
      <c r="J41" s="7">
        <f>SUM(Mountaineer:Greenbrier!J42)</f>
        <v>-1302483.46</v>
      </c>
      <c r="K41" s="17"/>
      <c r="L41" s="7">
        <f>SUM(Mountaineer:Greenbrier!L42)</f>
        <v>10515780.220000001</v>
      </c>
      <c r="M41" s="7">
        <f>SUM(Mountaineer:Greenbrier!M42)</f>
        <v>-42127.78</v>
      </c>
      <c r="N41" s="7">
        <f>SUM(Mountaineer:Greenbrier!N42)</f>
        <v>-13037042.989999998</v>
      </c>
      <c r="O41" s="7">
        <f>SUM(Mountaineer:Greenbrier!O42)</f>
        <v>-2563390.5500000007</v>
      </c>
      <c r="P41" s="17"/>
      <c r="Q41" s="7">
        <f>SUM(Mountaineer:Greenbrier!Q42)</f>
        <v>-256339.05</v>
      </c>
      <c r="R41" s="7">
        <f>SUM(Mountaineer:Greenbrier!R42)</f>
        <v>-38450.86</v>
      </c>
      <c r="S41" s="7">
        <f>SUM(Mountaineer:Greenbrier!S42)</f>
        <v>-217888.18999999997</v>
      </c>
      <c r="T41" s="22"/>
    </row>
    <row r="42" spans="1:20" ht="15" customHeight="1" x14ac:dyDescent="0.25">
      <c r="A42" s="28">
        <f t="shared" si="1"/>
        <v>44247</v>
      </c>
      <c r="B42" s="7">
        <f>SUM(Mountaineer:Greenbrier!B43)</f>
        <v>1980455</v>
      </c>
      <c r="C42" s="7">
        <f>SUM(Mountaineer:Greenbrier!C43)</f>
        <v>-4561</v>
      </c>
      <c r="D42" s="7">
        <f>SUM(Mountaineer:Greenbrier!D43)</f>
        <v>-2088877.42</v>
      </c>
      <c r="E42" s="7">
        <f>SUM(Mountaineer:Greenbrier!E43)</f>
        <v>-112983.42000000004</v>
      </c>
      <c r="F42" s="17"/>
      <c r="G42" s="7">
        <f>SUM(Mountaineer:Greenbrier!G43)</f>
        <v>6072740.5</v>
      </c>
      <c r="H42" s="7">
        <f>SUM(Mountaineer:Greenbrier!H43)</f>
        <v>-4086.41</v>
      </c>
      <c r="I42" s="7">
        <f>SUM(Mountaineer:Greenbrier!I43)</f>
        <v>-5934959.9700000007</v>
      </c>
      <c r="J42" s="7">
        <f>SUM(Mountaineer:Greenbrier!J43)</f>
        <v>133694.11999999944</v>
      </c>
      <c r="K42" s="17"/>
      <c r="L42" s="7">
        <f>SUM(Mountaineer:Greenbrier!L43)</f>
        <v>8053195.5</v>
      </c>
      <c r="M42" s="7">
        <f>SUM(Mountaineer:Greenbrier!M43)</f>
        <v>-8647.41</v>
      </c>
      <c r="N42" s="7">
        <f>SUM(Mountaineer:Greenbrier!N43)</f>
        <v>-8023837.3900000006</v>
      </c>
      <c r="O42" s="7">
        <f>SUM(Mountaineer:Greenbrier!O43)</f>
        <v>20710.699999999371</v>
      </c>
      <c r="P42" s="17"/>
      <c r="Q42" s="7">
        <f>SUM(Mountaineer:Greenbrier!Q43)</f>
        <v>2071.0799999999981</v>
      </c>
      <c r="R42" s="7">
        <f>SUM(Mountaineer:Greenbrier!R43)</f>
        <v>310.66999999999962</v>
      </c>
      <c r="S42" s="7">
        <f>SUM(Mountaineer:Greenbrier!S43)</f>
        <v>1760.4099999999999</v>
      </c>
      <c r="T42" s="22"/>
    </row>
    <row r="43" spans="1:20" ht="15" customHeight="1" x14ac:dyDescent="0.25">
      <c r="A43" s="28">
        <f t="shared" si="1"/>
        <v>44254</v>
      </c>
      <c r="B43" s="7">
        <f>SUM(Mountaineer:Greenbrier!B44)</f>
        <v>2531616.33</v>
      </c>
      <c r="C43" s="7">
        <f>SUM(Mountaineer:Greenbrier!C44)</f>
        <v>-5922</v>
      </c>
      <c r="D43" s="7">
        <f>SUM(Mountaineer:Greenbrier!D44)</f>
        <v>-2343570.75</v>
      </c>
      <c r="E43" s="7">
        <f>SUM(Mountaineer:Greenbrier!E44)</f>
        <v>182123.57999999973</v>
      </c>
      <c r="F43" s="17"/>
      <c r="G43" s="7">
        <f>SUM(Mountaineer:Greenbrier!G44)</f>
        <v>6084878.4900000002</v>
      </c>
      <c r="H43" s="7">
        <f>SUM(Mountaineer:Greenbrier!H44)</f>
        <v>-3759.85</v>
      </c>
      <c r="I43" s="7">
        <f>SUM(Mountaineer:Greenbrier!I44)</f>
        <v>-5350641.55</v>
      </c>
      <c r="J43" s="7">
        <f>SUM(Mountaineer:Greenbrier!J44)</f>
        <v>730477.09000000008</v>
      </c>
      <c r="K43" s="17"/>
      <c r="L43" s="7">
        <f>SUM(Mountaineer:Greenbrier!L44)</f>
        <v>8616494.8200000003</v>
      </c>
      <c r="M43" s="7">
        <f>SUM(Mountaineer:Greenbrier!M44)</f>
        <v>-9681.85</v>
      </c>
      <c r="N43" s="7">
        <f>SUM(Mountaineer:Greenbrier!N44)</f>
        <v>-7694212.2999999998</v>
      </c>
      <c r="O43" s="7">
        <f>SUM(Mountaineer:Greenbrier!O44)</f>
        <v>912600.66999999969</v>
      </c>
      <c r="P43" s="17"/>
      <c r="Q43" s="7">
        <f>SUM(Mountaineer:Greenbrier!Q44)</f>
        <v>91260.06</v>
      </c>
      <c r="R43" s="7">
        <f>SUM(Mountaineer:Greenbrier!R44)</f>
        <v>13689.01</v>
      </c>
      <c r="S43" s="7">
        <f>SUM(Mountaineer:Greenbrier!S44)</f>
        <v>77571.049999999988</v>
      </c>
      <c r="T43" s="22"/>
    </row>
    <row r="44" spans="1:20" ht="15" customHeight="1" x14ac:dyDescent="0.25">
      <c r="A44" s="28">
        <f t="shared" si="1"/>
        <v>44261</v>
      </c>
      <c r="B44" s="7">
        <f>SUM(Mountaineer:Greenbrier!B45)</f>
        <v>3156838.58</v>
      </c>
      <c r="C44" s="7">
        <f>SUM(Mountaineer:Greenbrier!C45)</f>
        <v>-6590</v>
      </c>
      <c r="D44" s="7">
        <f>SUM(Mountaineer:Greenbrier!D45)</f>
        <v>-3023941.86</v>
      </c>
      <c r="E44" s="7">
        <f>SUM(Mountaineer:Greenbrier!E45)</f>
        <v>126306.72</v>
      </c>
      <c r="F44" s="17"/>
      <c r="G44" s="7">
        <f>SUM(Mountaineer:Greenbrier!G45)</f>
        <v>6487864.2699999996</v>
      </c>
      <c r="H44" s="7">
        <f>SUM(Mountaineer:Greenbrier!H45)</f>
        <v>-4575.8499999999995</v>
      </c>
      <c r="I44" s="7">
        <f>SUM(Mountaineer:Greenbrier!I45)</f>
        <v>-5994579.8399999999</v>
      </c>
      <c r="J44" s="7">
        <f>SUM(Mountaineer:Greenbrier!J45)</f>
        <v>488708.57999999984</v>
      </c>
      <c r="K44" s="17"/>
      <c r="L44" s="7">
        <f>SUM(Mountaineer:Greenbrier!L45)</f>
        <v>9644702.8499999996</v>
      </c>
      <c r="M44" s="7">
        <f>SUM(Mountaineer:Greenbrier!M45)</f>
        <v>-11165.849999999999</v>
      </c>
      <c r="N44" s="7">
        <f>SUM(Mountaineer:Greenbrier!N45)</f>
        <v>-9018521.6999999993</v>
      </c>
      <c r="O44" s="7">
        <f>SUM(Mountaineer:Greenbrier!O45)</f>
        <v>615015.29999999981</v>
      </c>
      <c r="P44" s="17"/>
      <c r="Q44" s="7">
        <f>SUM(Mountaineer:Greenbrier!Q45)</f>
        <v>61501.53</v>
      </c>
      <c r="R44" s="7">
        <f>SUM(Mountaineer:Greenbrier!R45)</f>
        <v>9225.23</v>
      </c>
      <c r="S44" s="7">
        <f>SUM(Mountaineer:Greenbrier!S45)</f>
        <v>52276.3</v>
      </c>
      <c r="T44" s="22"/>
    </row>
    <row r="45" spans="1:20" ht="15" customHeight="1" x14ac:dyDescent="0.25">
      <c r="A45" s="28">
        <f t="shared" si="1"/>
        <v>44268</v>
      </c>
      <c r="B45" s="7">
        <f>SUM(Mountaineer:Greenbrier!B46)</f>
        <v>2166617.33</v>
      </c>
      <c r="C45" s="7">
        <f>SUM(Mountaineer:Greenbrier!C46)</f>
        <v>-8364.85</v>
      </c>
      <c r="D45" s="7">
        <f>SUM(Mountaineer:Greenbrier!D46)</f>
        <v>-1930897.01</v>
      </c>
      <c r="E45" s="7">
        <f>SUM(Mountaineer:Greenbrier!E46)</f>
        <v>227355.46999999991</v>
      </c>
      <c r="F45" s="17"/>
      <c r="G45" s="7">
        <f>SUM(Mountaineer:Greenbrier!G46)</f>
        <v>11630172.870000001</v>
      </c>
      <c r="H45" s="7">
        <f>SUM(Mountaineer:Greenbrier!H46)</f>
        <v>-9846.8700000000008</v>
      </c>
      <c r="I45" s="7">
        <f>SUM(Mountaineer:Greenbrier!I46)</f>
        <v>-11112650.27</v>
      </c>
      <c r="J45" s="7">
        <f>SUM(Mountaineer:Greenbrier!J46)</f>
        <v>507675.72999999963</v>
      </c>
      <c r="K45" s="17"/>
      <c r="L45" s="7">
        <f>SUM(Mountaineer:Greenbrier!L46)</f>
        <v>13796790.199999999</v>
      </c>
      <c r="M45" s="7">
        <f>SUM(Mountaineer:Greenbrier!M46)</f>
        <v>-18211.72</v>
      </c>
      <c r="N45" s="7">
        <f>SUM(Mountaineer:Greenbrier!N46)</f>
        <v>-13043547.279999999</v>
      </c>
      <c r="O45" s="7">
        <f>SUM(Mountaineer:Greenbrier!O46)</f>
        <v>735031.19999999949</v>
      </c>
      <c r="P45" s="17"/>
      <c r="Q45" s="7">
        <f>SUM(Mountaineer:Greenbrier!Q46)</f>
        <v>73503.11</v>
      </c>
      <c r="R45" s="7">
        <f>SUM(Mountaineer:Greenbrier!R46)</f>
        <v>11025.47</v>
      </c>
      <c r="S45" s="7">
        <f>SUM(Mountaineer:Greenbrier!S46)</f>
        <v>62477.64</v>
      </c>
      <c r="T45" s="22"/>
    </row>
    <row r="46" spans="1:20" ht="15" customHeight="1" x14ac:dyDescent="0.25">
      <c r="A46" s="28">
        <f t="shared" si="1"/>
        <v>44275</v>
      </c>
      <c r="B46" s="7">
        <f>SUM(Mountaineer:Greenbrier!B47)</f>
        <v>2972552.25</v>
      </c>
      <c r="C46" s="7">
        <f>SUM(Mountaineer:Greenbrier!C47)</f>
        <v>-10894.55</v>
      </c>
      <c r="D46" s="7">
        <f>SUM(Mountaineer:Greenbrier!D47)</f>
        <v>-2286829.06</v>
      </c>
      <c r="E46" s="7">
        <f>SUM(Mountaineer:Greenbrier!E47)</f>
        <v>674828.63999999966</v>
      </c>
      <c r="F46" s="17"/>
      <c r="G46" s="7">
        <f>SUM(Mountaineer:Greenbrier!G47)</f>
        <v>7337522.4199999999</v>
      </c>
      <c r="H46" s="7">
        <f>SUM(Mountaineer:Greenbrier!H47)</f>
        <v>-7000.94</v>
      </c>
      <c r="I46" s="7">
        <f>SUM(Mountaineer:Greenbrier!I47)</f>
        <v>-6635970.3399999999</v>
      </c>
      <c r="J46" s="7">
        <f>SUM(Mountaineer:Greenbrier!J47)</f>
        <v>694551.14000000013</v>
      </c>
      <c r="K46" s="17"/>
      <c r="L46" s="7">
        <f>SUM(Mountaineer:Greenbrier!L47)</f>
        <v>10310074.67</v>
      </c>
      <c r="M46" s="7">
        <f>SUM(Mountaineer:Greenbrier!M47)</f>
        <v>-17895.489999999998</v>
      </c>
      <c r="N46" s="7">
        <f>SUM(Mountaineer:Greenbrier!N47)</f>
        <v>-8922799.4000000004</v>
      </c>
      <c r="O46" s="7">
        <f>SUM(Mountaineer:Greenbrier!O47)</f>
        <v>1369379.7799999998</v>
      </c>
      <c r="P46" s="17"/>
      <c r="Q46" s="7">
        <f>SUM(Mountaineer:Greenbrier!Q47)</f>
        <v>136937.98000000001</v>
      </c>
      <c r="R46" s="7">
        <f>SUM(Mountaineer:Greenbrier!R47)</f>
        <v>20540.699999999997</v>
      </c>
      <c r="S46" s="7">
        <f>SUM(Mountaineer:Greenbrier!S47)</f>
        <v>116397.28</v>
      </c>
      <c r="T46" s="22"/>
    </row>
    <row r="47" spans="1:20" ht="15" customHeight="1" x14ac:dyDescent="0.25">
      <c r="A47" s="28">
        <f t="shared" si="1"/>
        <v>44282</v>
      </c>
      <c r="B47" s="7">
        <f>SUM(Mountaineer:Greenbrier!B48)</f>
        <v>2175902.12</v>
      </c>
      <c r="C47" s="7">
        <f>SUM(Mountaineer:Greenbrier!C48)</f>
        <v>-5181.55</v>
      </c>
      <c r="D47" s="7">
        <f>SUM(Mountaineer:Greenbrier!D48)</f>
        <v>-1947832.71</v>
      </c>
      <c r="E47" s="7">
        <f>SUM(Mountaineer:Greenbrier!E48)</f>
        <v>222887.86000000004</v>
      </c>
      <c r="F47" s="17"/>
      <c r="G47" s="7">
        <f>SUM(Mountaineer:Greenbrier!G48)</f>
        <v>6823759.8100000005</v>
      </c>
      <c r="H47" s="7">
        <f>SUM(Mountaineer:Greenbrier!H48)</f>
        <v>-3313.76</v>
      </c>
      <c r="I47" s="7">
        <f>SUM(Mountaineer:Greenbrier!I48)</f>
        <v>-5873313.4100000001</v>
      </c>
      <c r="J47" s="7">
        <f>SUM(Mountaineer:Greenbrier!J48)</f>
        <v>947132.64000000036</v>
      </c>
      <c r="K47" s="17"/>
      <c r="L47" s="7">
        <f>SUM(Mountaineer:Greenbrier!L48)</f>
        <v>8999661.9300000016</v>
      </c>
      <c r="M47" s="7">
        <f>SUM(Mountaineer:Greenbrier!M48)</f>
        <v>-8495.3100000000013</v>
      </c>
      <c r="N47" s="7">
        <f>SUM(Mountaineer:Greenbrier!N48)</f>
        <v>-7821146.1200000001</v>
      </c>
      <c r="O47" s="7">
        <f>SUM(Mountaineer:Greenbrier!O48)</f>
        <v>1170020.5000000005</v>
      </c>
      <c r="P47" s="17"/>
      <c r="Q47" s="7">
        <f>SUM(Mountaineer:Greenbrier!Q48)</f>
        <v>117002.07</v>
      </c>
      <c r="R47" s="7">
        <f>SUM(Mountaineer:Greenbrier!R48)</f>
        <v>17550.32</v>
      </c>
      <c r="S47" s="7">
        <f>SUM(Mountaineer:Greenbrier!S48)</f>
        <v>99451.75</v>
      </c>
      <c r="T47" s="22"/>
    </row>
    <row r="48" spans="1:20" ht="15" customHeight="1" x14ac:dyDescent="0.25">
      <c r="A48" s="28">
        <f t="shared" si="1"/>
        <v>44289</v>
      </c>
      <c r="B48" s="7">
        <f>SUM(Mountaineer:Greenbrier!B49)</f>
        <v>2145124.19</v>
      </c>
      <c r="C48" s="7">
        <f>SUM(Mountaineer:Greenbrier!C49)</f>
        <v>-11883.5</v>
      </c>
      <c r="D48" s="7">
        <f>SUM(Mountaineer:Greenbrier!D49)</f>
        <v>-1768688.65</v>
      </c>
      <c r="E48" s="7">
        <f>SUM(Mountaineer:Greenbrier!E49)</f>
        <v>364552.03999999992</v>
      </c>
      <c r="F48" s="17"/>
      <c r="G48" s="7">
        <f>SUM(Mountaineer:Greenbrier!G49)</f>
        <v>5806657.3499999996</v>
      </c>
      <c r="H48" s="7">
        <f>SUM(Mountaineer:Greenbrier!H49)</f>
        <v>-5499.03</v>
      </c>
      <c r="I48" s="7">
        <f>SUM(Mountaineer:Greenbrier!I49)</f>
        <v>-5273718.0999999996</v>
      </c>
      <c r="J48" s="7">
        <f>SUM(Mountaineer:Greenbrier!J49)</f>
        <v>527440.22</v>
      </c>
      <c r="K48" s="17"/>
      <c r="L48" s="7">
        <f>SUM(Mountaineer:Greenbrier!L49)</f>
        <v>7951781.54</v>
      </c>
      <c r="M48" s="7">
        <f>SUM(Mountaineer:Greenbrier!M49)</f>
        <v>-17382.53</v>
      </c>
      <c r="N48" s="7">
        <f>SUM(Mountaineer:Greenbrier!N49)</f>
        <v>-7042406.75</v>
      </c>
      <c r="O48" s="7">
        <f>SUM(Mountaineer:Greenbrier!O49)</f>
        <v>891992.25999999978</v>
      </c>
      <c r="P48" s="17"/>
      <c r="Q48" s="7">
        <f>SUM(Mountaineer:Greenbrier!Q49)</f>
        <v>89199.23</v>
      </c>
      <c r="R48" s="7">
        <f>SUM(Mountaineer:Greenbrier!R49)</f>
        <v>13379.89</v>
      </c>
      <c r="S48" s="7">
        <f>SUM(Mountaineer:Greenbrier!S49)</f>
        <v>75819.34</v>
      </c>
      <c r="T48" s="22"/>
    </row>
    <row r="49" spans="1:20" ht="15" customHeight="1" x14ac:dyDescent="0.25">
      <c r="A49" s="28">
        <f t="shared" si="1"/>
        <v>44296</v>
      </c>
      <c r="B49" s="7">
        <f>SUM(Mountaineer:Greenbrier!B50)</f>
        <v>1706230.06</v>
      </c>
      <c r="C49" s="7">
        <f>SUM(Mountaineer:Greenbrier!C50)</f>
        <v>-8329.4</v>
      </c>
      <c r="D49" s="7">
        <f>SUM(Mountaineer:Greenbrier!D50)</f>
        <v>-1763169.27</v>
      </c>
      <c r="E49" s="7">
        <f>SUM(Mountaineer:Greenbrier!E50)</f>
        <v>-65268.610000000015</v>
      </c>
      <c r="F49" s="17"/>
      <c r="G49" s="7">
        <f>SUM(Mountaineer:Greenbrier!G50)</f>
        <v>5327203.51</v>
      </c>
      <c r="H49" s="7">
        <f>SUM(Mountaineer:Greenbrier!H50)</f>
        <v>-1125.1600000000001</v>
      </c>
      <c r="I49" s="7">
        <f>SUM(Mountaineer:Greenbrier!I50)</f>
        <v>-4805303.2799999993</v>
      </c>
      <c r="J49" s="7">
        <f>SUM(Mountaineer:Greenbrier!J50)</f>
        <v>520775.07000000047</v>
      </c>
      <c r="K49" s="17"/>
      <c r="L49" s="7">
        <f>SUM(Mountaineer:Greenbrier!L50)</f>
        <v>7033433.5700000003</v>
      </c>
      <c r="M49" s="7">
        <f>SUM(Mountaineer:Greenbrier!M50)</f>
        <v>-9454.5600000000013</v>
      </c>
      <c r="N49" s="7">
        <f>SUM(Mountaineer:Greenbrier!N50)</f>
        <v>-6568472.5499999989</v>
      </c>
      <c r="O49" s="7">
        <f>SUM(Mountaineer:Greenbrier!O50)</f>
        <v>455506.46000000049</v>
      </c>
      <c r="P49" s="17"/>
      <c r="Q49" s="7">
        <f>SUM(Mountaineer:Greenbrier!Q50)</f>
        <v>45550.649999999994</v>
      </c>
      <c r="R49" s="7">
        <f>SUM(Mountaineer:Greenbrier!R50)</f>
        <v>6832.59</v>
      </c>
      <c r="S49" s="7">
        <f>SUM(Mountaineer:Greenbrier!S50)</f>
        <v>38718.06</v>
      </c>
      <c r="T49" s="22"/>
    </row>
    <row r="50" spans="1:20" ht="15" customHeight="1" x14ac:dyDescent="0.25">
      <c r="A50" s="28">
        <f t="shared" si="1"/>
        <v>44303</v>
      </c>
      <c r="B50" s="7">
        <f>SUM(Mountaineer:Greenbrier!B51)</f>
        <v>1715523.51</v>
      </c>
      <c r="C50" s="7">
        <f>SUM(Mountaineer:Greenbrier!C51)</f>
        <v>-5437.2</v>
      </c>
      <c r="D50" s="7">
        <f>SUM(Mountaineer:Greenbrier!D51)</f>
        <v>-1431399.9100000001</v>
      </c>
      <c r="E50" s="7">
        <f>SUM(Mountaineer:Greenbrier!E51)</f>
        <v>278686.39999999997</v>
      </c>
      <c r="F50" s="17"/>
      <c r="G50" s="7">
        <f>SUM(Mountaineer:Greenbrier!G51)</f>
        <v>4807072.24</v>
      </c>
      <c r="H50" s="7">
        <f>SUM(Mountaineer:Greenbrier!H51)</f>
        <v>-24954.39</v>
      </c>
      <c r="I50" s="7">
        <f>SUM(Mountaineer:Greenbrier!I51)</f>
        <v>-4405497.3499999996</v>
      </c>
      <c r="J50" s="7">
        <f>SUM(Mountaineer:Greenbrier!J51)</f>
        <v>376620.50000000035</v>
      </c>
      <c r="K50" s="17"/>
      <c r="L50" s="7">
        <f>SUM(Mountaineer:Greenbrier!L51)</f>
        <v>6522595.75</v>
      </c>
      <c r="M50" s="7">
        <f>SUM(Mountaineer:Greenbrier!M51)</f>
        <v>-30391.59</v>
      </c>
      <c r="N50" s="7">
        <f>SUM(Mountaineer:Greenbrier!N51)</f>
        <v>-5836897.2599999998</v>
      </c>
      <c r="O50" s="7">
        <f>SUM(Mountaineer:Greenbrier!O51)</f>
        <v>655306.90000000026</v>
      </c>
      <c r="P50" s="17"/>
      <c r="Q50" s="7">
        <f>SUM(Mountaineer:Greenbrier!Q51)</f>
        <v>65530.700000000004</v>
      </c>
      <c r="R50" s="7">
        <f>SUM(Mountaineer:Greenbrier!R51)</f>
        <v>9829.619999999999</v>
      </c>
      <c r="S50" s="7">
        <f>SUM(Mountaineer:Greenbrier!S51)</f>
        <v>55701.08</v>
      </c>
      <c r="T50" s="22"/>
    </row>
    <row r="51" spans="1:20" ht="15" customHeight="1" x14ac:dyDescent="0.25">
      <c r="A51" s="28">
        <f t="shared" si="1"/>
        <v>44310</v>
      </c>
      <c r="B51" s="7">
        <f>SUM(Mountaineer:Greenbrier!B52)</f>
        <v>1608505.7400000002</v>
      </c>
      <c r="C51" s="7">
        <f>SUM(Mountaineer:Greenbrier!C52)</f>
        <v>-6750</v>
      </c>
      <c r="D51" s="7">
        <f>SUM(Mountaineer:Greenbrier!D52)</f>
        <v>-1763719.38</v>
      </c>
      <c r="E51" s="7">
        <f>SUM(Mountaineer:Greenbrier!E52)</f>
        <v>-161963.64000000001</v>
      </c>
      <c r="F51" s="17"/>
      <c r="G51" s="7">
        <f>SUM(Mountaineer:Greenbrier!G52)</f>
        <v>4958918.3499999996</v>
      </c>
      <c r="H51" s="7">
        <f>SUM(Mountaineer:Greenbrier!H52)</f>
        <v>-5675.24</v>
      </c>
      <c r="I51" s="7">
        <f>SUM(Mountaineer:Greenbrier!I52)</f>
        <v>-4596579.9399999995</v>
      </c>
      <c r="J51" s="7">
        <f>SUM(Mountaineer:Greenbrier!J52)</f>
        <v>356663.17000000039</v>
      </c>
      <c r="K51" s="17"/>
      <c r="L51" s="7">
        <f>SUM(Mountaineer:Greenbrier!L52)</f>
        <v>6567424.0899999999</v>
      </c>
      <c r="M51" s="7">
        <f>SUM(Mountaineer:Greenbrier!M52)</f>
        <v>-12425.239999999998</v>
      </c>
      <c r="N51" s="7">
        <f>SUM(Mountaineer:Greenbrier!N52)</f>
        <v>-6360299.3200000003</v>
      </c>
      <c r="O51" s="7">
        <f>SUM(Mountaineer:Greenbrier!O52)</f>
        <v>194699.53000000038</v>
      </c>
      <c r="P51" s="17"/>
      <c r="Q51" s="7">
        <f>SUM(Mountaineer:Greenbrier!Q52)</f>
        <v>19469.960000000003</v>
      </c>
      <c r="R51" s="7">
        <f>SUM(Mountaineer:Greenbrier!R52)</f>
        <v>2920.49</v>
      </c>
      <c r="S51" s="7">
        <f>SUM(Mountaineer:Greenbrier!S52)</f>
        <v>16549.470000000005</v>
      </c>
      <c r="T51" s="22"/>
    </row>
    <row r="52" spans="1:20" ht="15" customHeight="1" x14ac:dyDescent="0.25">
      <c r="A52" s="28">
        <f t="shared" si="1"/>
        <v>44317</v>
      </c>
      <c r="B52" s="7">
        <f>SUM(Mountaineer:Greenbrier!B53)</f>
        <v>1637428.93</v>
      </c>
      <c r="C52" s="7">
        <f>SUM(Mountaineer:Greenbrier!C53)</f>
        <v>-2236</v>
      </c>
      <c r="D52" s="7">
        <f>SUM(Mountaineer:Greenbrier!D53)</f>
        <v>-1345162.05</v>
      </c>
      <c r="E52" s="7">
        <f>SUM(Mountaineer:Greenbrier!E53)</f>
        <v>290030.87999999989</v>
      </c>
      <c r="F52" s="17"/>
      <c r="G52" s="7">
        <f>SUM(Mountaineer:Greenbrier!G53)</f>
        <v>4736856.1399999997</v>
      </c>
      <c r="H52" s="7">
        <f>SUM(Mountaineer:Greenbrier!H53)</f>
        <v>-5693.53</v>
      </c>
      <c r="I52" s="7">
        <f>SUM(Mountaineer:Greenbrier!I53)</f>
        <v>-4374678.41</v>
      </c>
      <c r="J52" s="7">
        <f>SUM(Mountaineer:Greenbrier!J53)</f>
        <v>356484.20000000007</v>
      </c>
      <c r="K52" s="17"/>
      <c r="L52" s="7">
        <f>SUM(Mountaineer:Greenbrier!L53)</f>
        <v>6374285.0700000003</v>
      </c>
      <c r="M52" s="7">
        <f>SUM(Mountaineer:Greenbrier!M53)</f>
        <v>-7929.53</v>
      </c>
      <c r="N52" s="7">
        <f>SUM(Mountaineer:Greenbrier!N53)</f>
        <v>-5719840.459999999</v>
      </c>
      <c r="O52" s="7">
        <f>SUM(Mountaineer:Greenbrier!O53)</f>
        <v>646515.07999999996</v>
      </c>
      <c r="P52" s="17"/>
      <c r="Q52" s="7">
        <f>SUM(Mountaineer:Greenbrier!Q53)</f>
        <v>64651.509999999995</v>
      </c>
      <c r="R52" s="7">
        <f>SUM(Mountaineer:Greenbrier!R53)</f>
        <v>9697.73</v>
      </c>
      <c r="S52" s="7">
        <f>SUM(Mountaineer:Greenbrier!S53)</f>
        <v>54953.78</v>
      </c>
      <c r="T52" s="22"/>
    </row>
    <row r="53" spans="1:20" ht="15" customHeight="1" x14ac:dyDescent="0.25">
      <c r="A53" s="28">
        <f t="shared" si="1"/>
        <v>44324</v>
      </c>
      <c r="B53" s="7">
        <f>SUM(Mountaineer:Greenbrier!B54)</f>
        <v>1674772.07</v>
      </c>
      <c r="C53" s="7">
        <f>SUM(Mountaineer:Greenbrier!C54)</f>
        <v>-14519.5</v>
      </c>
      <c r="D53" s="7">
        <f>SUM(Mountaineer:Greenbrier!D54)</f>
        <v>-1392374.54</v>
      </c>
      <c r="E53" s="7">
        <f>SUM(Mountaineer:Greenbrier!E54)</f>
        <v>267878.03000000009</v>
      </c>
      <c r="F53" s="17"/>
      <c r="G53" s="7">
        <f>SUM(Mountaineer:Greenbrier!G54)</f>
        <v>4835922.68</v>
      </c>
      <c r="H53" s="7">
        <f>SUM(Mountaineer:Greenbrier!H54)</f>
        <v>-23959.1</v>
      </c>
      <c r="I53" s="7">
        <f>SUM(Mountaineer:Greenbrier!I54)</f>
        <v>-4500869.3</v>
      </c>
      <c r="J53" s="7">
        <f>SUM(Mountaineer:Greenbrier!J54)</f>
        <v>311094.27999999991</v>
      </c>
      <c r="K53" s="17"/>
      <c r="L53" s="7">
        <f>SUM(Mountaineer:Greenbrier!L54)</f>
        <v>6510694.75</v>
      </c>
      <c r="M53" s="7">
        <f>SUM(Mountaineer:Greenbrier!M54)</f>
        <v>-38478.6</v>
      </c>
      <c r="N53" s="7">
        <f>SUM(Mountaineer:Greenbrier!N54)</f>
        <v>-5893243.8399999999</v>
      </c>
      <c r="O53" s="7">
        <f>SUM(Mountaineer:Greenbrier!O54)</f>
        <v>578972.31000000006</v>
      </c>
      <c r="P53" s="17"/>
      <c r="Q53" s="7">
        <f>SUM(Mountaineer:Greenbrier!Q54)</f>
        <v>57897.23000000001</v>
      </c>
      <c r="R53" s="7">
        <f>SUM(Mountaineer:Greenbrier!R54)</f>
        <v>8684.58</v>
      </c>
      <c r="S53" s="7">
        <f>SUM(Mountaineer:Greenbrier!S54)</f>
        <v>49212.65</v>
      </c>
      <c r="T53" s="22"/>
    </row>
    <row r="54" spans="1:20" ht="15" customHeight="1" x14ac:dyDescent="0.25">
      <c r="A54" s="28">
        <f t="shared" si="1"/>
        <v>44331</v>
      </c>
      <c r="B54" s="7">
        <f>SUM(Mountaineer:Greenbrier!B55)</f>
        <v>1807036.33</v>
      </c>
      <c r="C54" s="7">
        <f>SUM(Mountaineer:Greenbrier!C55)</f>
        <v>-5373.2</v>
      </c>
      <c r="D54" s="7">
        <f>SUM(Mountaineer:Greenbrier!D55)</f>
        <v>-1784152.83</v>
      </c>
      <c r="E54" s="7">
        <f>SUM(Mountaineer:Greenbrier!E55)</f>
        <v>17510.299999999901</v>
      </c>
      <c r="F54" s="17"/>
      <c r="G54" s="7">
        <f>SUM(Mountaineer:Greenbrier!G55)</f>
        <v>4422537.2300000004</v>
      </c>
      <c r="H54" s="7">
        <f>SUM(Mountaineer:Greenbrier!H55)</f>
        <v>-2677.08</v>
      </c>
      <c r="I54" s="7">
        <f>SUM(Mountaineer:Greenbrier!I55)</f>
        <v>-3881322.91</v>
      </c>
      <c r="J54" s="7">
        <f>SUM(Mountaineer:Greenbrier!J55)</f>
        <v>538537.24000000011</v>
      </c>
      <c r="K54" s="17"/>
      <c r="L54" s="7">
        <f>SUM(Mountaineer:Greenbrier!L55)</f>
        <v>6229573.5600000005</v>
      </c>
      <c r="M54" s="7">
        <f>SUM(Mountaineer:Greenbrier!M55)</f>
        <v>-8050.28</v>
      </c>
      <c r="N54" s="7">
        <f>SUM(Mountaineer:Greenbrier!N55)</f>
        <v>-5665475.7400000002</v>
      </c>
      <c r="O54" s="7">
        <f>SUM(Mountaineer:Greenbrier!O55)</f>
        <v>556047.54</v>
      </c>
      <c r="P54" s="17"/>
      <c r="Q54" s="7">
        <f>SUM(Mountaineer:Greenbrier!Q55)</f>
        <v>55604.759999999995</v>
      </c>
      <c r="R54" s="7">
        <f>SUM(Mountaineer:Greenbrier!R55)</f>
        <v>8340.7199999999993</v>
      </c>
      <c r="S54" s="7">
        <f>SUM(Mountaineer:Greenbrier!S55)</f>
        <v>47264.04</v>
      </c>
      <c r="T54" s="22"/>
    </row>
    <row r="55" spans="1:20" ht="15" customHeight="1" x14ac:dyDescent="0.25">
      <c r="A55" s="28">
        <f t="shared" si="1"/>
        <v>44338</v>
      </c>
      <c r="B55" s="7">
        <f>SUM(Mountaineer:Greenbrier!B56)</f>
        <v>1628234.01</v>
      </c>
      <c r="C55" s="7">
        <f>SUM(Mountaineer:Greenbrier!C56)</f>
        <v>-2657</v>
      </c>
      <c r="D55" s="7">
        <f>SUM(Mountaineer:Greenbrier!D56)</f>
        <v>-1349109.88</v>
      </c>
      <c r="E55" s="7">
        <f>SUM(Mountaineer:Greenbrier!E56)</f>
        <v>276467.13000000012</v>
      </c>
      <c r="F55" s="17"/>
      <c r="G55" s="7">
        <f>SUM(Mountaineer:Greenbrier!G56)</f>
        <v>4336669.51</v>
      </c>
      <c r="H55" s="7">
        <f>SUM(Mountaineer:Greenbrier!H56)</f>
        <v>-2525.88</v>
      </c>
      <c r="I55" s="7">
        <f>SUM(Mountaineer:Greenbrier!I56)</f>
        <v>-3869898.37</v>
      </c>
      <c r="J55" s="7">
        <f>SUM(Mountaineer:Greenbrier!J56)</f>
        <v>464245.26000000024</v>
      </c>
      <c r="K55" s="17"/>
      <c r="L55" s="7">
        <f>SUM(Mountaineer:Greenbrier!L56)</f>
        <v>5964903.5199999996</v>
      </c>
      <c r="M55" s="7">
        <f>SUM(Mountaineer:Greenbrier!M56)</f>
        <v>-5182.88</v>
      </c>
      <c r="N55" s="7">
        <f>SUM(Mountaineer:Greenbrier!N56)</f>
        <v>-5219008.25</v>
      </c>
      <c r="O55" s="7">
        <f>SUM(Mountaineer:Greenbrier!O56)</f>
        <v>740712.39000000036</v>
      </c>
      <c r="P55" s="17"/>
      <c r="Q55" s="7">
        <f>SUM(Mountaineer:Greenbrier!Q56)</f>
        <v>74071.23</v>
      </c>
      <c r="R55" s="7">
        <f>SUM(Mountaineer:Greenbrier!R56)</f>
        <v>11110.689999999999</v>
      </c>
      <c r="S55" s="7">
        <f>SUM(Mountaineer:Greenbrier!S56)</f>
        <v>62960.539999999994</v>
      </c>
      <c r="T55" s="22"/>
    </row>
    <row r="56" spans="1:20" ht="15" customHeight="1" x14ac:dyDescent="0.25">
      <c r="A56" s="28">
        <f t="shared" si="1"/>
        <v>44345</v>
      </c>
      <c r="B56" s="7">
        <f>SUM(Mountaineer:Greenbrier!B57)</f>
        <v>1992692.5799999998</v>
      </c>
      <c r="C56" s="7">
        <f>SUM(Mountaineer:Greenbrier!C57)</f>
        <v>-4741</v>
      </c>
      <c r="D56" s="7">
        <f>SUM(Mountaineer:Greenbrier!D57)</f>
        <v>-1617285.9300000002</v>
      </c>
      <c r="E56" s="7">
        <f>SUM(Mountaineer:Greenbrier!E57)</f>
        <v>370665.64999999991</v>
      </c>
      <c r="F56" s="17"/>
      <c r="G56" s="7">
        <f>SUM(Mountaineer:Greenbrier!G57)</f>
        <v>4786799.01</v>
      </c>
      <c r="H56" s="7">
        <f>SUM(Mountaineer:Greenbrier!H57)</f>
        <v>-10375.77</v>
      </c>
      <c r="I56" s="7">
        <f>SUM(Mountaineer:Greenbrier!I57)</f>
        <v>-4334756.54</v>
      </c>
      <c r="J56" s="7">
        <f>SUM(Mountaineer:Greenbrier!J57)</f>
        <v>441666.69999999995</v>
      </c>
      <c r="K56" s="17"/>
      <c r="L56" s="7">
        <f>SUM(Mountaineer:Greenbrier!L57)</f>
        <v>6779491.5899999999</v>
      </c>
      <c r="M56" s="7">
        <f>SUM(Mountaineer:Greenbrier!M57)</f>
        <v>-15116.77</v>
      </c>
      <c r="N56" s="7">
        <f>SUM(Mountaineer:Greenbrier!N57)</f>
        <v>-5952042.4699999997</v>
      </c>
      <c r="O56" s="7">
        <f>SUM(Mountaineer:Greenbrier!O57)</f>
        <v>812332.34999999986</v>
      </c>
      <c r="P56" s="17"/>
      <c r="Q56" s="7">
        <f>SUM(Mountaineer:Greenbrier!Q57)</f>
        <v>81233.240000000005</v>
      </c>
      <c r="R56" s="7">
        <f>SUM(Mountaineer:Greenbrier!R57)</f>
        <v>12184.98</v>
      </c>
      <c r="S56" s="7">
        <f>SUM(Mountaineer:Greenbrier!S57)</f>
        <v>69048.259999999995</v>
      </c>
      <c r="T56" s="22"/>
    </row>
    <row r="57" spans="1:20" ht="15" customHeight="1" x14ac:dyDescent="0.25">
      <c r="A57" s="28">
        <f t="shared" si="1"/>
        <v>44352</v>
      </c>
      <c r="B57" s="7">
        <f>SUM(Mountaineer:Greenbrier!B58)</f>
        <v>1732719.19</v>
      </c>
      <c r="C57" s="7">
        <f>SUM(Mountaineer:Greenbrier!C58)</f>
        <v>-3478</v>
      </c>
      <c r="D57" s="7">
        <f>SUM(Mountaineer:Greenbrier!D58)</f>
        <v>-1611968.44</v>
      </c>
      <c r="E57" s="7">
        <f>SUM(Mountaineer:Greenbrier!E58)</f>
        <v>117272.74999999996</v>
      </c>
      <c r="F57" s="17"/>
      <c r="G57" s="7">
        <f>SUM(Mountaineer:Greenbrier!G58)</f>
        <v>4810063.51</v>
      </c>
      <c r="H57" s="7">
        <f>SUM(Mountaineer:Greenbrier!H58)</f>
        <v>-9066.02</v>
      </c>
      <c r="I57" s="7">
        <f>SUM(Mountaineer:Greenbrier!I58)</f>
        <v>-4400459.99</v>
      </c>
      <c r="J57" s="7">
        <f>SUM(Mountaineer:Greenbrier!J58)</f>
        <v>400537.5</v>
      </c>
      <c r="K57" s="17"/>
      <c r="L57" s="7">
        <f>SUM(Mountaineer:Greenbrier!L58)</f>
        <v>6542782.7000000002</v>
      </c>
      <c r="M57" s="7">
        <f>SUM(Mountaineer:Greenbrier!M58)</f>
        <v>-12544.02</v>
      </c>
      <c r="N57" s="7">
        <f>SUM(Mountaineer:Greenbrier!N58)</f>
        <v>-6012428.4299999997</v>
      </c>
      <c r="O57" s="7">
        <f>SUM(Mountaineer:Greenbrier!O58)</f>
        <v>517810.24999999994</v>
      </c>
      <c r="P57" s="17"/>
      <c r="Q57" s="7">
        <f>SUM(Mountaineer:Greenbrier!Q58)</f>
        <v>51781.01</v>
      </c>
      <c r="R57" s="7">
        <f>SUM(Mountaineer:Greenbrier!R58)</f>
        <v>7767.14</v>
      </c>
      <c r="S57" s="7">
        <f>SUM(Mountaineer:Greenbrier!S58)</f>
        <v>44013.869999999995</v>
      </c>
      <c r="T57" s="22"/>
    </row>
    <row r="58" spans="1:20" ht="15" customHeight="1" x14ac:dyDescent="0.25">
      <c r="A58" s="28">
        <f t="shared" si="1"/>
        <v>44359</v>
      </c>
      <c r="B58" s="7">
        <f>SUM(Mountaineer:Greenbrier!B59)</f>
        <v>2342889.84</v>
      </c>
      <c r="C58" s="7">
        <f>SUM(Mountaineer:Greenbrier!C59)</f>
        <v>-9164.2999999999993</v>
      </c>
      <c r="D58" s="7">
        <f>SUM(Mountaineer:Greenbrier!D59)</f>
        <v>-2360959.7199999997</v>
      </c>
      <c r="E58" s="7">
        <f>SUM(Mountaineer:Greenbrier!E59)</f>
        <v>-27234.179999999906</v>
      </c>
      <c r="F58" s="17"/>
      <c r="G58" s="7">
        <f>SUM(Mountaineer:Greenbrier!G59)</f>
        <v>4442907.75</v>
      </c>
      <c r="H58" s="7">
        <f>SUM(Mountaineer:Greenbrier!H59)</f>
        <v>-9941.6099999999988</v>
      </c>
      <c r="I58" s="7">
        <f>SUM(Mountaineer:Greenbrier!I59)</f>
        <v>-4250785.7799999993</v>
      </c>
      <c r="J58" s="7">
        <f>SUM(Mountaineer:Greenbrier!J59)</f>
        <v>182180.36000000013</v>
      </c>
      <c r="K58" s="17"/>
      <c r="L58" s="7">
        <f>SUM(Mountaineer:Greenbrier!L59)</f>
        <v>6785797.5899999999</v>
      </c>
      <c r="M58" s="7">
        <f>SUM(Mountaineer:Greenbrier!M59)</f>
        <v>-19105.91</v>
      </c>
      <c r="N58" s="7">
        <f>SUM(Mountaineer:Greenbrier!N59)</f>
        <v>-6611745.5</v>
      </c>
      <c r="O58" s="7">
        <f>SUM(Mountaineer:Greenbrier!O59)</f>
        <v>154946.18000000023</v>
      </c>
      <c r="P58" s="17"/>
      <c r="Q58" s="7">
        <f>SUM(Mountaineer:Greenbrier!Q59)</f>
        <v>15494.63</v>
      </c>
      <c r="R58" s="7">
        <f>SUM(Mountaineer:Greenbrier!R59)</f>
        <v>2324.21</v>
      </c>
      <c r="S58" s="7">
        <f>SUM(Mountaineer:Greenbrier!S59)</f>
        <v>13170.420000000002</v>
      </c>
      <c r="T58" s="22"/>
    </row>
    <row r="59" spans="1:20" ht="15" customHeight="1" x14ac:dyDescent="0.25">
      <c r="A59" s="28">
        <f t="shared" si="1"/>
        <v>44366</v>
      </c>
      <c r="B59" s="7">
        <f>SUM(Mountaineer:Greenbrier!B60)</f>
        <v>2674528.9500000002</v>
      </c>
      <c r="C59" s="7">
        <f>SUM(Mountaineer:Greenbrier!C60)</f>
        <v>-9175</v>
      </c>
      <c r="D59" s="7">
        <f>SUM(Mountaineer:Greenbrier!D60)</f>
        <v>-1873794.04</v>
      </c>
      <c r="E59" s="7">
        <f>SUM(Mountaineer:Greenbrier!E60)</f>
        <v>791559.90999999992</v>
      </c>
      <c r="F59" s="17"/>
      <c r="G59" s="7">
        <f>SUM(Mountaineer:Greenbrier!G60)</f>
        <v>5033828.0500000007</v>
      </c>
      <c r="H59" s="7">
        <f>SUM(Mountaineer:Greenbrier!H60)</f>
        <v>-6694.15</v>
      </c>
      <c r="I59" s="7">
        <f>SUM(Mountaineer:Greenbrier!I60)</f>
        <v>-4557034.6500000004</v>
      </c>
      <c r="J59" s="7">
        <f>SUM(Mountaineer:Greenbrier!J60)</f>
        <v>470099.25000000012</v>
      </c>
      <c r="K59" s="17"/>
      <c r="L59" s="7">
        <f>SUM(Mountaineer:Greenbrier!L60)</f>
        <v>7708357</v>
      </c>
      <c r="M59" s="7">
        <f>SUM(Mountaineer:Greenbrier!M60)</f>
        <v>-15869.15</v>
      </c>
      <c r="N59" s="7">
        <f>SUM(Mountaineer:Greenbrier!N60)</f>
        <v>-6430828.6899999995</v>
      </c>
      <c r="O59" s="7">
        <f>SUM(Mountaineer:Greenbrier!O60)</f>
        <v>1261659.1600000001</v>
      </c>
      <c r="P59" s="17"/>
      <c r="Q59" s="7">
        <f>SUM(Mountaineer:Greenbrier!Q60)</f>
        <v>126165.93</v>
      </c>
      <c r="R59" s="7">
        <f>SUM(Mountaineer:Greenbrier!R60)</f>
        <v>18924.900000000001</v>
      </c>
      <c r="S59" s="7">
        <f>SUM(Mountaineer:Greenbrier!S60)</f>
        <v>107241.03</v>
      </c>
      <c r="T59" s="22"/>
    </row>
    <row r="60" spans="1:20" ht="15" customHeight="1" x14ac:dyDescent="0.25">
      <c r="A60" s="28">
        <f t="shared" si="1"/>
        <v>44373</v>
      </c>
      <c r="B60" s="7">
        <f>SUM(Mountaineer:Greenbrier!B61)</f>
        <v>1773686.6800000002</v>
      </c>
      <c r="C60" s="7">
        <f>SUM(Mountaineer:Greenbrier!C61)</f>
        <v>-7557.5</v>
      </c>
      <c r="D60" s="7">
        <f>SUM(Mountaineer:Greenbrier!D61)</f>
        <v>-1403741.27</v>
      </c>
      <c r="E60" s="7">
        <f>SUM(Mountaineer:Greenbrier!E61)</f>
        <v>362387.90999999992</v>
      </c>
      <c r="F60" s="17"/>
      <c r="G60" s="7">
        <f>SUM(Mountaineer:Greenbrier!G61)</f>
        <v>4064544.22</v>
      </c>
      <c r="H60" s="7">
        <f>SUM(Mountaineer:Greenbrier!H61)</f>
        <v>-6862.88</v>
      </c>
      <c r="I60" s="7">
        <f>SUM(Mountaineer:Greenbrier!I61)</f>
        <v>-3475742.5700000003</v>
      </c>
      <c r="J60" s="7">
        <f>SUM(Mountaineer:Greenbrier!J61)</f>
        <v>581938.77000000025</v>
      </c>
      <c r="K60" s="17"/>
      <c r="L60" s="7">
        <f>SUM(Mountaineer:Greenbrier!L61)</f>
        <v>5838230.9000000004</v>
      </c>
      <c r="M60" s="7">
        <f>SUM(Mountaineer:Greenbrier!M61)</f>
        <v>-14420.380000000001</v>
      </c>
      <c r="N60" s="7">
        <f>SUM(Mountaineer:Greenbrier!N61)</f>
        <v>-4879483.84</v>
      </c>
      <c r="O60" s="7">
        <f>SUM(Mountaineer:Greenbrier!O61)</f>
        <v>944326.68000000017</v>
      </c>
      <c r="P60" s="17"/>
      <c r="Q60" s="7">
        <f>SUM(Mountaineer:Greenbrier!Q61)</f>
        <v>94432.68</v>
      </c>
      <c r="R60" s="7">
        <f>SUM(Mountaineer:Greenbrier!R61)</f>
        <v>14164.91</v>
      </c>
      <c r="S60" s="7">
        <f>SUM(Mountaineer:Greenbrier!S61)</f>
        <v>80267.77</v>
      </c>
      <c r="T60" s="22"/>
    </row>
    <row r="61" spans="1:20" ht="15" customHeight="1" x14ac:dyDescent="0.25">
      <c r="A61" s="29" t="s">
        <v>23</v>
      </c>
      <c r="B61" s="7">
        <f>SUM(Mountaineer:Greenbrier!B62)</f>
        <v>837836.75</v>
      </c>
      <c r="C61" s="7">
        <f>SUM(Mountaineer:Greenbrier!C62)</f>
        <v>-3027.45</v>
      </c>
      <c r="D61" s="7">
        <f>SUM(Mountaineer:Greenbrier!D62)</f>
        <v>-650699.62</v>
      </c>
      <c r="E61" s="7">
        <f>SUM(Mountaineer:Greenbrier!E62)</f>
        <v>184109.67999999996</v>
      </c>
      <c r="F61" s="17"/>
      <c r="G61" s="7">
        <f>SUM(Mountaineer:Greenbrier!G62)</f>
        <v>2210761.1100000003</v>
      </c>
      <c r="H61" s="7">
        <f>SUM(Mountaineer:Greenbrier!H62)</f>
        <v>-7108.7</v>
      </c>
      <c r="I61" s="7">
        <f>SUM(Mountaineer:Greenbrier!I62)</f>
        <v>-1800281.06</v>
      </c>
      <c r="J61" s="7">
        <f>SUM(Mountaineer:Greenbrier!J62)</f>
        <v>403371.35000000009</v>
      </c>
      <c r="K61" s="17"/>
      <c r="L61" s="7">
        <f>SUM(Mountaineer:Greenbrier!L62)</f>
        <v>3048597.8600000003</v>
      </c>
      <c r="M61" s="7">
        <f>SUM(Mountaineer:Greenbrier!M62)</f>
        <v>-10136.15</v>
      </c>
      <c r="N61" s="7">
        <f>SUM(Mountaineer:Greenbrier!N62)</f>
        <v>-2450980.6800000002</v>
      </c>
      <c r="O61" s="7">
        <f>SUM(Mountaineer:Greenbrier!O62)</f>
        <v>587481.03</v>
      </c>
      <c r="P61" s="17"/>
      <c r="Q61" s="7">
        <f>SUM(Mountaineer:Greenbrier!Q62)</f>
        <v>58748.14</v>
      </c>
      <c r="R61" s="7">
        <f>SUM(Mountaineer:Greenbrier!R62)</f>
        <v>8812.23</v>
      </c>
      <c r="S61" s="7">
        <f>SUM(Mountaineer:Greenbrier!S62)</f>
        <v>49935.91</v>
      </c>
      <c r="T61" s="22"/>
    </row>
    <row r="62" spans="1:20" x14ac:dyDescent="0.25">
      <c r="F62" s="16"/>
      <c r="K62" s="16"/>
      <c r="P62" s="16"/>
      <c r="T62" s="16"/>
    </row>
    <row r="63" spans="1:20" ht="15" customHeight="1" thickBot="1" x14ac:dyDescent="0.3">
      <c r="B63" s="9">
        <f>SUM(B9:B62)</f>
        <v>161815167.95000002</v>
      </c>
      <c r="C63" s="9">
        <f>SUM(C9:C62)</f>
        <v>-1445585.12</v>
      </c>
      <c r="D63" s="9">
        <f>SUM(D9:D62)</f>
        <v>-143325856.51999998</v>
      </c>
      <c r="E63" s="9">
        <f>SUM(E9:E62)</f>
        <v>17043726.309999999</v>
      </c>
      <c r="F63" s="17"/>
      <c r="G63" s="9">
        <f>SUM(G9:G62)</f>
        <v>356240177.49000007</v>
      </c>
      <c r="H63" s="9">
        <f>SUM(H9:H62)</f>
        <v>-309256.38000000006</v>
      </c>
      <c r="I63" s="9">
        <f>SUM(I9:I62)</f>
        <v>-331976168.63000005</v>
      </c>
      <c r="J63" s="9">
        <f>SUM(J9:J62)</f>
        <v>23954752.48</v>
      </c>
      <c r="K63" s="17"/>
      <c r="L63" s="9">
        <f>SUM(L9:L62)</f>
        <v>518055345.43999988</v>
      </c>
      <c r="M63" s="9">
        <f>SUM(M9:M62)</f>
        <v>-1754841.5</v>
      </c>
      <c r="N63" s="9">
        <f>SUM(N9:N62)</f>
        <v>-475302025.14999986</v>
      </c>
      <c r="O63" s="9">
        <f>SUM(O9:O62)</f>
        <v>40998478.789999999</v>
      </c>
      <c r="P63" s="17"/>
      <c r="Q63" s="9">
        <f>SUM(Q9:Q62)</f>
        <v>4099848</v>
      </c>
      <c r="R63" s="9">
        <f>SUM(R9:R62)</f>
        <v>614977.25999999978</v>
      </c>
      <c r="S63" s="9">
        <f>SUM(S9:S62)</f>
        <v>3484870.74</v>
      </c>
      <c r="T63" s="17"/>
    </row>
    <row r="64" spans="1:20" ht="15" customHeight="1" thickTop="1" x14ac:dyDescent="0.25">
      <c r="F64" s="16"/>
      <c r="I64" s="16"/>
    </row>
    <row r="65" spans="1:9" ht="15" customHeight="1" x14ac:dyDescent="0.25">
      <c r="A65" s="15" t="s">
        <v>19</v>
      </c>
      <c r="F65" s="16"/>
      <c r="I65" s="16"/>
    </row>
    <row r="66" spans="1:9" ht="15" customHeight="1" x14ac:dyDescent="0.25">
      <c r="A66" s="15" t="s">
        <v>11</v>
      </c>
      <c r="F66" s="16"/>
      <c r="I66" s="16"/>
    </row>
    <row r="67" spans="1:9" ht="15" customHeight="1" x14ac:dyDescent="0.25">
      <c r="A67" s="15" t="s">
        <v>24</v>
      </c>
    </row>
  </sheetData>
  <mergeCells count="7">
    <mergeCell ref="B6:E6"/>
    <mergeCell ref="G6:J6"/>
    <mergeCell ref="L6:O6"/>
    <mergeCell ref="A1:S1"/>
    <mergeCell ref="A2:S2"/>
    <mergeCell ref="A3:S3"/>
    <mergeCell ref="A4:S4"/>
  </mergeCells>
  <pageMargins left="0.25" right="0.5" top="0.25" bottom="0.25" header="0" footer="0"/>
  <pageSetup paperSize="5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8"/>
  <sheetViews>
    <sheetView zoomScaleNormal="100" workbookViewId="0">
      <pane ySplit="7" topLeftCell="A38" activePane="bottomLeft" state="frozen"/>
      <selection activeCell="A4" sqref="A4:S4"/>
      <selection pane="bottomLeft" activeCell="D64" sqref="D64"/>
    </sheetView>
  </sheetViews>
  <sheetFormatPr defaultColWidth="10.7109375" defaultRowHeight="15" customHeight="1" x14ac:dyDescent="0.25"/>
  <cols>
    <col min="1" max="1" width="13.28515625" style="2" customWidth="1"/>
    <col min="2" max="5" width="15.7109375" style="1" customWidth="1"/>
    <col min="6" max="6" width="4.7109375" style="16" customWidth="1"/>
    <col min="7" max="10" width="15.7109375" style="1" customWidth="1"/>
    <col min="11" max="11" width="4.7109375" style="16" customWidth="1"/>
    <col min="12" max="15" width="15.7109375" style="1" customWidth="1"/>
    <col min="16" max="16" width="4.7109375" style="16" customWidth="1"/>
    <col min="17" max="17" width="15.7109375" style="1" customWidth="1"/>
    <col min="18" max="19" width="14.7109375" style="1" customWidth="1"/>
    <col min="20" max="16384" width="10.7109375" style="1"/>
  </cols>
  <sheetData>
    <row r="1" spans="1:19" ht="15" customHeight="1" x14ac:dyDescent="0.25">
      <c r="A1" s="33" t="s">
        <v>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</row>
    <row r="2" spans="1:19" ht="1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</row>
    <row r="3" spans="1:19" ht="15" customHeight="1" x14ac:dyDescent="0.25">
      <c r="A3" s="23"/>
      <c r="B3" s="30" t="s">
        <v>14</v>
      </c>
      <c r="C3" s="30"/>
      <c r="D3" s="30"/>
      <c r="E3" s="30"/>
      <c r="F3" s="18"/>
      <c r="G3" s="30" t="s">
        <v>16</v>
      </c>
      <c r="H3" s="30"/>
      <c r="I3" s="30"/>
      <c r="J3" s="30"/>
      <c r="K3" s="18"/>
      <c r="L3" s="30" t="s">
        <v>15</v>
      </c>
      <c r="M3" s="30"/>
      <c r="N3" s="30"/>
      <c r="O3" s="30"/>
      <c r="P3" s="23"/>
    </row>
    <row r="4" spans="1:19" s="6" customFormat="1" ht="25.5" x14ac:dyDescent="0.2">
      <c r="A4" s="3"/>
      <c r="B4" s="5" t="s">
        <v>0</v>
      </c>
      <c r="C4" s="4" t="s">
        <v>2</v>
      </c>
      <c r="D4" s="5" t="s">
        <v>1</v>
      </c>
      <c r="E4" s="5" t="s">
        <v>7</v>
      </c>
      <c r="F4" s="19"/>
      <c r="G4" s="5" t="s">
        <v>0</v>
      </c>
      <c r="H4" s="4" t="s">
        <v>2</v>
      </c>
      <c r="I4" s="5" t="s">
        <v>1</v>
      </c>
      <c r="J4" s="5" t="s">
        <v>7</v>
      </c>
      <c r="K4" s="19"/>
      <c r="L4" s="5" t="s">
        <v>0</v>
      </c>
      <c r="M4" s="4" t="s">
        <v>2</v>
      </c>
      <c r="N4" s="5" t="s">
        <v>1</v>
      </c>
      <c r="O4" s="5" t="s">
        <v>7</v>
      </c>
      <c r="P4" s="19"/>
      <c r="Q4" s="5" t="s">
        <v>8</v>
      </c>
      <c r="R4" s="5" t="s">
        <v>9</v>
      </c>
      <c r="S4" s="5" t="s">
        <v>10</v>
      </c>
    </row>
    <row r="6" spans="1:19" ht="15" customHeight="1" x14ac:dyDescent="0.25">
      <c r="A6" s="28" t="s">
        <v>17</v>
      </c>
      <c r="B6" s="7">
        <v>25517334.34</v>
      </c>
      <c r="C6" s="7">
        <v>-640506.85999999987</v>
      </c>
      <c r="D6" s="7">
        <v>-22718531.939999998</v>
      </c>
      <c r="E6" s="7">
        <v>2158295.540000001</v>
      </c>
      <c r="F6" s="17"/>
      <c r="G6" s="26">
        <v>0</v>
      </c>
      <c r="H6" s="26">
        <v>0</v>
      </c>
      <c r="I6" s="26">
        <v>0</v>
      </c>
      <c r="J6" s="26">
        <v>0</v>
      </c>
      <c r="K6" s="17"/>
      <c r="L6" s="7">
        <v>25517334.34</v>
      </c>
      <c r="M6" s="7">
        <v>-640506.85999999987</v>
      </c>
      <c r="N6" s="7">
        <v>-22718531.939999998</v>
      </c>
      <c r="O6" s="7">
        <v>2158295.540000001</v>
      </c>
      <c r="P6" s="17"/>
      <c r="Q6" s="7">
        <v>215829.57000000007</v>
      </c>
      <c r="R6" s="7">
        <v>32374.430000000004</v>
      </c>
      <c r="S6" s="7">
        <v>183455.13999999998</v>
      </c>
    </row>
    <row r="8" spans="1:19" ht="15" customHeight="1" x14ac:dyDescent="0.25">
      <c r="A8" s="34" t="s">
        <v>20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</row>
    <row r="9" spans="1:19" ht="15" customHeight="1" x14ac:dyDescent="0.25">
      <c r="A9" s="21"/>
      <c r="B9" s="21"/>
      <c r="C9" s="21"/>
      <c r="D9" s="21"/>
      <c r="E9" s="21"/>
      <c r="F9" s="21"/>
      <c r="G9" s="24"/>
      <c r="H9" s="24"/>
      <c r="I9" s="24"/>
      <c r="J9" s="24"/>
      <c r="K9" s="24"/>
      <c r="L9" s="24"/>
      <c r="M9" s="24"/>
      <c r="N9" s="24"/>
      <c r="O9" s="24"/>
      <c r="P9" s="24"/>
      <c r="Q9" s="21"/>
      <c r="R9" s="21"/>
      <c r="S9" s="21"/>
    </row>
    <row r="10" spans="1:19" ht="15" customHeight="1" x14ac:dyDescent="0.25">
      <c r="A10" s="28" t="s">
        <v>18</v>
      </c>
      <c r="B10" s="7">
        <v>25327</v>
      </c>
      <c r="C10" s="7">
        <v>-87</v>
      </c>
      <c r="D10" s="7">
        <v>-24943.35</v>
      </c>
      <c r="E10" s="7">
        <f t="shared" ref="E10:E15" si="0">SUM(B10:D10)</f>
        <v>296.65000000000146</v>
      </c>
      <c r="F10" s="17"/>
      <c r="G10" s="7">
        <v>0</v>
      </c>
      <c r="H10" s="7">
        <v>0</v>
      </c>
      <c r="I10" s="7">
        <v>0</v>
      </c>
      <c r="J10" s="7">
        <f t="shared" ref="J10:J15" si="1">SUM(G10:I10)</f>
        <v>0</v>
      </c>
      <c r="K10" s="17"/>
      <c r="L10" s="7">
        <f t="shared" ref="L10:L15" si="2">B10+G10</f>
        <v>25327</v>
      </c>
      <c r="M10" s="7">
        <f t="shared" ref="M10:N10" si="3">C10+H10</f>
        <v>-87</v>
      </c>
      <c r="N10" s="7">
        <f t="shared" si="3"/>
        <v>-24943.35</v>
      </c>
      <c r="O10" s="7">
        <f t="shared" ref="O10:O15" si="4">E10+J10</f>
        <v>296.65000000000146</v>
      </c>
      <c r="P10" s="7"/>
      <c r="Q10" s="7">
        <f>ROUND(O10*0.1,2)-0.01</f>
        <v>29.66</v>
      </c>
      <c r="R10" s="7">
        <f t="shared" ref="R10" si="5">ROUND(Q10*0.15,2)</f>
        <v>4.45</v>
      </c>
      <c r="S10" s="7">
        <f t="shared" ref="S10" si="6">ROUND(Q10*0.85,2)</f>
        <v>25.21</v>
      </c>
    </row>
    <row r="11" spans="1:19" ht="15" customHeight="1" x14ac:dyDescent="0.25">
      <c r="A11" s="28">
        <v>44023</v>
      </c>
      <c r="B11" s="7">
        <v>45251.85</v>
      </c>
      <c r="C11" s="7">
        <v>-1100</v>
      </c>
      <c r="D11" s="7">
        <v>-28211.95</v>
      </c>
      <c r="E11" s="7">
        <f t="shared" si="0"/>
        <v>15939.899999999998</v>
      </c>
      <c r="F11" s="17"/>
      <c r="G11" s="7">
        <v>0</v>
      </c>
      <c r="H11" s="7">
        <v>0</v>
      </c>
      <c r="I11" s="7">
        <v>0</v>
      </c>
      <c r="J11" s="7">
        <f t="shared" si="1"/>
        <v>0</v>
      </c>
      <c r="K11" s="17"/>
      <c r="L11" s="7">
        <f t="shared" si="2"/>
        <v>45251.85</v>
      </c>
      <c r="M11" s="7">
        <f t="shared" ref="M11" si="7">C11+H11</f>
        <v>-1100</v>
      </c>
      <c r="N11" s="7">
        <f t="shared" ref="N11" si="8">D11+I11</f>
        <v>-28211.95</v>
      </c>
      <c r="O11" s="7">
        <f t="shared" si="4"/>
        <v>15939.899999999998</v>
      </c>
      <c r="P11" s="7"/>
      <c r="Q11" s="7">
        <f t="shared" ref="Q11:Q16" si="9">ROUND(O11*0.1,2)</f>
        <v>1593.99</v>
      </c>
      <c r="R11" s="7">
        <f t="shared" ref="R11" si="10">ROUND(Q11*0.15,2)</f>
        <v>239.1</v>
      </c>
      <c r="S11" s="7">
        <f t="shared" ref="S11" si="11">ROUND(Q11*0.85,2)</f>
        <v>1354.89</v>
      </c>
    </row>
    <row r="12" spans="1:19" ht="15" customHeight="1" x14ac:dyDescent="0.25">
      <c r="A12" s="28">
        <f t="shared" ref="A12:A17" si="12">A11+7</f>
        <v>44030</v>
      </c>
      <c r="B12" s="7">
        <v>92313.5</v>
      </c>
      <c r="C12" s="7">
        <v>-820</v>
      </c>
      <c r="D12" s="7">
        <v>-99460.35</v>
      </c>
      <c r="E12" s="7">
        <f t="shared" si="0"/>
        <v>-7966.8500000000058</v>
      </c>
      <c r="F12" s="17"/>
      <c r="G12" s="7">
        <v>0</v>
      </c>
      <c r="H12" s="7">
        <v>0</v>
      </c>
      <c r="I12" s="7">
        <v>0</v>
      </c>
      <c r="J12" s="7">
        <f t="shared" si="1"/>
        <v>0</v>
      </c>
      <c r="K12" s="17"/>
      <c r="L12" s="7">
        <f t="shared" si="2"/>
        <v>92313.5</v>
      </c>
      <c r="M12" s="7">
        <f t="shared" ref="M12" si="13">C12+H12</f>
        <v>-820</v>
      </c>
      <c r="N12" s="7">
        <f t="shared" ref="N12" si="14">D12+I12</f>
        <v>-99460.35</v>
      </c>
      <c r="O12" s="7">
        <f t="shared" si="4"/>
        <v>-7966.8500000000058</v>
      </c>
      <c r="P12" s="7"/>
      <c r="Q12" s="7">
        <f t="shared" si="9"/>
        <v>-796.69</v>
      </c>
      <c r="R12" s="7">
        <f t="shared" ref="R12" si="15">ROUND(Q12*0.15,2)</f>
        <v>-119.5</v>
      </c>
      <c r="S12" s="7">
        <f t="shared" ref="S12" si="16">ROUND(Q12*0.85,2)</f>
        <v>-677.19</v>
      </c>
    </row>
    <row r="13" spans="1:19" ht="15" customHeight="1" x14ac:dyDescent="0.25">
      <c r="A13" s="28">
        <f t="shared" si="12"/>
        <v>44037</v>
      </c>
      <c r="B13" s="7">
        <v>233124.98</v>
      </c>
      <c r="C13" s="7">
        <v>-3935</v>
      </c>
      <c r="D13" s="7">
        <v>-207214</v>
      </c>
      <c r="E13" s="7">
        <f t="shared" si="0"/>
        <v>21975.98000000001</v>
      </c>
      <c r="F13" s="17"/>
      <c r="G13" s="7">
        <v>0</v>
      </c>
      <c r="H13" s="7">
        <v>0</v>
      </c>
      <c r="I13" s="7">
        <v>0</v>
      </c>
      <c r="J13" s="7">
        <f t="shared" si="1"/>
        <v>0</v>
      </c>
      <c r="K13" s="17"/>
      <c r="L13" s="7">
        <f t="shared" si="2"/>
        <v>233124.98</v>
      </c>
      <c r="M13" s="7">
        <f t="shared" ref="M13" si="17">C13+H13</f>
        <v>-3935</v>
      </c>
      <c r="N13" s="7">
        <f t="shared" ref="N13" si="18">D13+I13</f>
        <v>-207214</v>
      </c>
      <c r="O13" s="7">
        <f t="shared" si="4"/>
        <v>21975.98000000001</v>
      </c>
      <c r="P13" s="7"/>
      <c r="Q13" s="7">
        <f t="shared" si="9"/>
        <v>2197.6</v>
      </c>
      <c r="R13" s="7">
        <f t="shared" ref="R13" si="19">ROUND(Q13*0.15,2)</f>
        <v>329.64</v>
      </c>
      <c r="S13" s="7">
        <f t="shared" ref="S13" si="20">ROUND(Q13*0.85,2)</f>
        <v>1867.96</v>
      </c>
    </row>
    <row r="14" spans="1:19" ht="15" customHeight="1" x14ac:dyDescent="0.25">
      <c r="A14" s="28">
        <f t="shared" si="12"/>
        <v>44044</v>
      </c>
      <c r="B14" s="7">
        <v>364514.35</v>
      </c>
      <c r="C14" s="7">
        <v>-8975</v>
      </c>
      <c r="D14" s="7">
        <v>-300097.75</v>
      </c>
      <c r="E14" s="7">
        <f t="shared" si="0"/>
        <v>55441.599999999977</v>
      </c>
      <c r="F14" s="17"/>
      <c r="G14" s="7">
        <v>0</v>
      </c>
      <c r="H14" s="7">
        <v>0</v>
      </c>
      <c r="I14" s="7">
        <v>0</v>
      </c>
      <c r="J14" s="7">
        <f t="shared" si="1"/>
        <v>0</v>
      </c>
      <c r="K14" s="17"/>
      <c r="L14" s="7">
        <f t="shared" si="2"/>
        <v>364514.35</v>
      </c>
      <c r="M14" s="7">
        <f t="shared" ref="M14" si="21">C14+H14</f>
        <v>-8975</v>
      </c>
      <c r="N14" s="7">
        <f t="shared" ref="N14" si="22">D14+I14</f>
        <v>-300097.75</v>
      </c>
      <c r="O14" s="7">
        <f t="shared" si="4"/>
        <v>55441.599999999977</v>
      </c>
      <c r="P14" s="7"/>
      <c r="Q14" s="7">
        <f t="shared" si="9"/>
        <v>5544.16</v>
      </c>
      <c r="R14" s="7">
        <f t="shared" ref="R14" si="23">ROUND(Q14*0.15,2)</f>
        <v>831.62</v>
      </c>
      <c r="S14" s="7">
        <f t="shared" ref="S14" si="24">ROUND(Q14*0.85,2)</f>
        <v>4712.54</v>
      </c>
    </row>
    <row r="15" spans="1:19" ht="15" customHeight="1" x14ac:dyDescent="0.25">
      <c r="A15" s="28">
        <f t="shared" si="12"/>
        <v>44051</v>
      </c>
      <c r="B15" s="7">
        <v>478100.5</v>
      </c>
      <c r="C15" s="7">
        <v>-11449.85</v>
      </c>
      <c r="D15" s="7">
        <v>-410576.65</v>
      </c>
      <c r="E15" s="7">
        <f t="shared" si="0"/>
        <v>56074</v>
      </c>
      <c r="F15" s="17"/>
      <c r="G15" s="7">
        <v>0</v>
      </c>
      <c r="H15" s="7">
        <v>0</v>
      </c>
      <c r="I15" s="7">
        <v>0</v>
      </c>
      <c r="J15" s="7">
        <f t="shared" si="1"/>
        <v>0</v>
      </c>
      <c r="K15" s="17"/>
      <c r="L15" s="7">
        <f t="shared" si="2"/>
        <v>478100.5</v>
      </c>
      <c r="M15" s="7">
        <f t="shared" ref="M15" si="25">C15+H15</f>
        <v>-11449.85</v>
      </c>
      <c r="N15" s="7">
        <f t="shared" ref="N15" si="26">D15+I15</f>
        <v>-410576.65</v>
      </c>
      <c r="O15" s="7">
        <f t="shared" si="4"/>
        <v>56074</v>
      </c>
      <c r="P15" s="7"/>
      <c r="Q15" s="7">
        <f t="shared" si="9"/>
        <v>5607.4</v>
      </c>
      <c r="R15" s="7">
        <f t="shared" ref="R15" si="27">ROUND(Q15*0.15,2)</f>
        <v>841.11</v>
      </c>
      <c r="S15" s="7">
        <f t="shared" ref="S15" si="28">ROUND(Q15*0.85,2)</f>
        <v>4766.29</v>
      </c>
    </row>
    <row r="16" spans="1:19" ht="15" customHeight="1" x14ac:dyDescent="0.25">
      <c r="A16" s="28">
        <f t="shared" si="12"/>
        <v>44058</v>
      </c>
      <c r="B16" s="7">
        <v>436359.02</v>
      </c>
      <c r="C16" s="7">
        <v>-5999.2</v>
      </c>
      <c r="D16" s="7">
        <v>-461651.75</v>
      </c>
      <c r="E16" s="7">
        <f t="shared" ref="E16" si="29">SUM(B16:D16)</f>
        <v>-31291.929999999993</v>
      </c>
      <c r="F16" s="17"/>
      <c r="G16" s="7">
        <v>0</v>
      </c>
      <c r="H16" s="7">
        <v>0</v>
      </c>
      <c r="I16" s="7">
        <v>0</v>
      </c>
      <c r="J16" s="7">
        <f t="shared" ref="J16" si="30">SUM(G16:I16)</f>
        <v>0</v>
      </c>
      <c r="K16" s="17"/>
      <c r="L16" s="7">
        <f t="shared" ref="L16" si="31">B16+G16</f>
        <v>436359.02</v>
      </c>
      <c r="M16" s="7">
        <f t="shared" ref="M16" si="32">C16+H16</f>
        <v>-5999.2</v>
      </c>
      <c r="N16" s="7">
        <f t="shared" ref="N16" si="33">D16+I16</f>
        <v>-461651.75</v>
      </c>
      <c r="O16" s="7">
        <f t="shared" ref="O16" si="34">E16+J16</f>
        <v>-31291.929999999993</v>
      </c>
      <c r="P16" s="7"/>
      <c r="Q16" s="7">
        <f t="shared" si="9"/>
        <v>-3129.19</v>
      </c>
      <c r="R16" s="7">
        <f t="shared" ref="R16" si="35">ROUND(Q16*0.15,2)</f>
        <v>-469.38</v>
      </c>
      <c r="S16" s="7">
        <f t="shared" ref="S16" si="36">ROUND(Q16*0.85,2)</f>
        <v>-2659.81</v>
      </c>
    </row>
    <row r="17" spans="1:19" ht="15" customHeight="1" x14ac:dyDescent="0.25">
      <c r="A17" s="28">
        <f t="shared" si="12"/>
        <v>44065</v>
      </c>
      <c r="B17" s="7">
        <v>592015.1</v>
      </c>
      <c r="C17" s="7">
        <v>-6751.15</v>
      </c>
      <c r="D17" s="7">
        <v>-510827.6</v>
      </c>
      <c r="E17" s="7">
        <f t="shared" ref="E17" si="37">SUM(B17:D17)</f>
        <v>74436.349999999977</v>
      </c>
      <c r="F17" s="17"/>
      <c r="G17" s="7">
        <v>0</v>
      </c>
      <c r="H17" s="7">
        <v>0</v>
      </c>
      <c r="I17" s="7">
        <v>0</v>
      </c>
      <c r="J17" s="7">
        <f t="shared" ref="J17" si="38">SUM(G17:I17)</f>
        <v>0</v>
      </c>
      <c r="K17" s="17"/>
      <c r="L17" s="7">
        <f t="shared" ref="L17" si="39">B17+G17</f>
        <v>592015.1</v>
      </c>
      <c r="M17" s="7">
        <f t="shared" ref="M17" si="40">C17+H17</f>
        <v>-6751.15</v>
      </c>
      <c r="N17" s="7">
        <f t="shared" ref="N17" si="41">D17+I17</f>
        <v>-510827.6</v>
      </c>
      <c r="O17" s="7">
        <f t="shared" ref="O17" si="42">E17+J17</f>
        <v>74436.349999999977</v>
      </c>
      <c r="P17" s="7"/>
      <c r="Q17" s="7">
        <f t="shared" ref="Q17" si="43">ROUND(O17*0.1,2)</f>
        <v>7443.64</v>
      </c>
      <c r="R17" s="7">
        <f t="shared" ref="R17" si="44">ROUND(Q17*0.15,2)</f>
        <v>1116.55</v>
      </c>
      <c r="S17" s="7">
        <f t="shared" ref="S17" si="45">ROUND(Q17*0.85,2)</f>
        <v>6327.09</v>
      </c>
    </row>
    <row r="18" spans="1:19" ht="15" customHeight="1" x14ac:dyDescent="0.25">
      <c r="A18" s="28">
        <f t="shared" ref="A18:A61" si="46">A17+7</f>
        <v>44072</v>
      </c>
      <c r="B18" s="7">
        <v>352985.05</v>
      </c>
      <c r="C18" s="7">
        <v>-5444.7</v>
      </c>
      <c r="D18" s="7">
        <v>-346940.7</v>
      </c>
      <c r="E18" s="7">
        <f t="shared" ref="E18" si="47">SUM(B18:D18)</f>
        <v>599.64999999996508</v>
      </c>
      <c r="F18" s="17"/>
      <c r="G18" s="7">
        <v>0</v>
      </c>
      <c r="H18" s="7">
        <v>0</v>
      </c>
      <c r="I18" s="7">
        <v>0</v>
      </c>
      <c r="J18" s="7">
        <f t="shared" ref="J18" si="48">SUM(G18:I18)</f>
        <v>0</v>
      </c>
      <c r="K18" s="17"/>
      <c r="L18" s="7">
        <f t="shared" ref="L18" si="49">B18+G18</f>
        <v>352985.05</v>
      </c>
      <c r="M18" s="7">
        <f t="shared" ref="M18" si="50">C18+H18</f>
        <v>-5444.7</v>
      </c>
      <c r="N18" s="7">
        <f t="shared" ref="N18" si="51">D18+I18</f>
        <v>-346940.7</v>
      </c>
      <c r="O18" s="7">
        <f t="shared" ref="O18" si="52">E18+J18</f>
        <v>599.64999999996508</v>
      </c>
      <c r="P18" s="7"/>
      <c r="Q18" s="7">
        <f t="shared" ref="Q18" si="53">ROUND(O18*0.1,2)</f>
        <v>59.96</v>
      </c>
      <c r="R18" s="7">
        <f t="shared" ref="R18" si="54">ROUND(Q18*0.15,2)</f>
        <v>8.99</v>
      </c>
      <c r="S18" s="7">
        <f t="shared" ref="S18" si="55">ROUND(Q18*0.85,2)</f>
        <v>50.97</v>
      </c>
    </row>
    <row r="19" spans="1:19" ht="15" customHeight="1" x14ac:dyDescent="0.25">
      <c r="A19" s="28">
        <f t="shared" si="46"/>
        <v>44079</v>
      </c>
      <c r="B19" s="7">
        <v>574786.74</v>
      </c>
      <c r="C19" s="7">
        <v>-22517.55</v>
      </c>
      <c r="D19" s="7">
        <v>-343087.05</v>
      </c>
      <c r="E19" s="7">
        <f t="shared" ref="E19" si="56">SUM(B19:D19)</f>
        <v>209182.13999999996</v>
      </c>
      <c r="F19" s="17"/>
      <c r="G19" s="7">
        <v>3260.68</v>
      </c>
      <c r="H19" s="7">
        <v>0</v>
      </c>
      <c r="I19" s="7">
        <v>-2807.15</v>
      </c>
      <c r="J19" s="7">
        <f t="shared" ref="J19" si="57">SUM(G19:I19)</f>
        <v>453.52999999999975</v>
      </c>
      <c r="K19" s="17"/>
      <c r="L19" s="7">
        <f t="shared" ref="L19" si="58">B19+G19</f>
        <v>578047.42000000004</v>
      </c>
      <c r="M19" s="7">
        <f t="shared" ref="M19" si="59">C19+H19</f>
        <v>-22517.55</v>
      </c>
      <c r="N19" s="7">
        <f t="shared" ref="N19" si="60">D19+I19</f>
        <v>-345894.2</v>
      </c>
      <c r="O19" s="7">
        <f t="shared" ref="O19" si="61">E19+J19</f>
        <v>209635.66999999995</v>
      </c>
      <c r="P19" s="7"/>
      <c r="Q19" s="7">
        <f t="shared" ref="Q19" si="62">ROUND(O19*0.1,2)</f>
        <v>20963.57</v>
      </c>
      <c r="R19" s="7">
        <f t="shared" ref="R19" si="63">ROUND(Q19*0.15,2)</f>
        <v>3144.54</v>
      </c>
      <c r="S19" s="7">
        <f t="shared" ref="S19" si="64">ROUND(Q19*0.85,2)</f>
        <v>17819.03</v>
      </c>
    </row>
    <row r="20" spans="1:19" ht="15" customHeight="1" x14ac:dyDescent="0.25">
      <c r="A20" s="28">
        <f t="shared" si="46"/>
        <v>44086</v>
      </c>
      <c r="B20" s="7">
        <v>646074.44999999995</v>
      </c>
      <c r="C20" s="7">
        <v>-42915.05</v>
      </c>
      <c r="D20" s="7">
        <v>-370363.75</v>
      </c>
      <c r="E20" s="7">
        <f t="shared" ref="E20" si="65">SUM(B20:D20)</f>
        <v>232795.64999999991</v>
      </c>
      <c r="F20" s="17"/>
      <c r="G20" s="7">
        <v>35179.910000000003</v>
      </c>
      <c r="H20" s="7">
        <v>0</v>
      </c>
      <c r="I20" s="7">
        <v>-22796.47</v>
      </c>
      <c r="J20" s="7">
        <f t="shared" ref="J20" si="66">SUM(G20:I20)</f>
        <v>12383.440000000002</v>
      </c>
      <c r="K20" s="17"/>
      <c r="L20" s="7">
        <f t="shared" ref="L20" si="67">B20+G20</f>
        <v>681254.36</v>
      </c>
      <c r="M20" s="7">
        <f t="shared" ref="M20" si="68">C20+H20</f>
        <v>-42915.05</v>
      </c>
      <c r="N20" s="7">
        <f t="shared" ref="N20" si="69">D20+I20</f>
        <v>-393160.22</v>
      </c>
      <c r="O20" s="7">
        <f t="shared" ref="O20" si="70">E20+J20</f>
        <v>245179.08999999991</v>
      </c>
      <c r="P20" s="7"/>
      <c r="Q20" s="7">
        <f t="shared" ref="Q20" si="71">ROUND(O20*0.1,2)</f>
        <v>24517.91</v>
      </c>
      <c r="R20" s="7">
        <f t="shared" ref="R20" si="72">ROUND(Q20*0.15,2)</f>
        <v>3677.69</v>
      </c>
      <c r="S20" s="7">
        <f t="shared" ref="S20" si="73">ROUND(Q20*0.85,2)</f>
        <v>20840.22</v>
      </c>
    </row>
    <row r="21" spans="1:19" ht="15" customHeight="1" x14ac:dyDescent="0.25">
      <c r="A21" s="28">
        <f t="shared" si="46"/>
        <v>44093</v>
      </c>
      <c r="B21" s="7">
        <v>776437.95</v>
      </c>
      <c r="C21" s="7">
        <v>-16692.8</v>
      </c>
      <c r="D21" s="7">
        <v>-567504.44999999995</v>
      </c>
      <c r="E21" s="7">
        <f t="shared" ref="E21" si="74">SUM(B21:D21)</f>
        <v>192240.69999999995</v>
      </c>
      <c r="F21" s="17"/>
      <c r="G21" s="7">
        <v>80701.710000000006</v>
      </c>
      <c r="H21" s="7">
        <v>-155</v>
      </c>
      <c r="I21" s="7">
        <v>-71566.75</v>
      </c>
      <c r="J21" s="7">
        <f t="shared" ref="J21" si="75">SUM(G21:I21)</f>
        <v>8979.9600000000064</v>
      </c>
      <c r="K21" s="17"/>
      <c r="L21" s="7">
        <f t="shared" ref="L21" si="76">B21+G21</f>
        <v>857139.65999999992</v>
      </c>
      <c r="M21" s="7">
        <f t="shared" ref="M21" si="77">C21+H21</f>
        <v>-16847.8</v>
      </c>
      <c r="N21" s="7">
        <f t="shared" ref="N21" si="78">D21+I21</f>
        <v>-639071.19999999995</v>
      </c>
      <c r="O21" s="7">
        <f t="shared" ref="O21" si="79">E21+J21</f>
        <v>201220.65999999997</v>
      </c>
      <c r="P21" s="7"/>
      <c r="Q21" s="7">
        <f t="shared" ref="Q21" si="80">ROUND(O21*0.1,2)</f>
        <v>20122.07</v>
      </c>
      <c r="R21" s="7">
        <f t="shared" ref="R21" si="81">ROUND(Q21*0.15,2)</f>
        <v>3018.31</v>
      </c>
      <c r="S21" s="7">
        <f t="shared" ref="S21" si="82">ROUND(Q21*0.85,2)</f>
        <v>17103.759999999998</v>
      </c>
    </row>
    <row r="22" spans="1:19" ht="15" customHeight="1" x14ac:dyDescent="0.25">
      <c r="A22" s="28">
        <f t="shared" si="46"/>
        <v>44100</v>
      </c>
      <c r="B22" s="7">
        <v>608314.99</v>
      </c>
      <c r="C22" s="7">
        <v>-15000.3</v>
      </c>
      <c r="D22" s="7">
        <v>-639747.44999999995</v>
      </c>
      <c r="E22" s="7">
        <f t="shared" ref="E22" si="83">SUM(B22:D22)</f>
        <v>-46432.760000000009</v>
      </c>
      <c r="F22" s="17"/>
      <c r="G22" s="7">
        <v>107080.96000000001</v>
      </c>
      <c r="H22" s="7">
        <v>-110</v>
      </c>
      <c r="I22" s="7">
        <v>-94450.79</v>
      </c>
      <c r="J22" s="7">
        <f t="shared" ref="J22" si="84">SUM(G22:I22)</f>
        <v>12520.170000000013</v>
      </c>
      <c r="K22" s="17"/>
      <c r="L22" s="7">
        <f t="shared" ref="L22" si="85">B22+G22</f>
        <v>715395.95</v>
      </c>
      <c r="M22" s="7">
        <f t="shared" ref="M22" si="86">C22+H22</f>
        <v>-15110.3</v>
      </c>
      <c r="N22" s="7">
        <f t="shared" ref="N22" si="87">D22+I22</f>
        <v>-734198.24</v>
      </c>
      <c r="O22" s="7">
        <f t="shared" ref="O22" si="88">E22+J22</f>
        <v>-33912.589999999997</v>
      </c>
      <c r="P22" s="7"/>
      <c r="Q22" s="7">
        <f t="shared" ref="Q22" si="89">ROUND(O22*0.1,2)</f>
        <v>-3391.26</v>
      </c>
      <c r="R22" s="7">
        <f t="shared" ref="R22" si="90">ROUND(Q22*0.15,2)</f>
        <v>-508.69</v>
      </c>
      <c r="S22" s="7">
        <f t="shared" ref="S22" si="91">ROUND(Q22*0.85,2)</f>
        <v>-2882.57</v>
      </c>
    </row>
    <row r="23" spans="1:19" ht="15" customHeight="1" x14ac:dyDescent="0.25">
      <c r="A23" s="28">
        <f t="shared" si="46"/>
        <v>44107</v>
      </c>
      <c r="B23" s="7">
        <v>803199.03</v>
      </c>
      <c r="C23" s="7">
        <v>-6567.6</v>
      </c>
      <c r="D23" s="7">
        <v>-766841.55</v>
      </c>
      <c r="E23" s="7">
        <f t="shared" ref="E23" si="92">SUM(B23:D23)</f>
        <v>29789.880000000005</v>
      </c>
      <c r="F23" s="17"/>
      <c r="G23" s="7">
        <v>110288.87</v>
      </c>
      <c r="H23" s="7">
        <v>-172</v>
      </c>
      <c r="I23" s="7">
        <v>-108028.54</v>
      </c>
      <c r="J23" s="7">
        <f t="shared" ref="J23" si="93">SUM(G23:I23)</f>
        <v>2088.3300000000017</v>
      </c>
      <c r="K23" s="17"/>
      <c r="L23" s="7">
        <f t="shared" ref="L23" si="94">B23+G23</f>
        <v>913487.9</v>
      </c>
      <c r="M23" s="7">
        <f t="shared" ref="M23" si="95">C23+H23</f>
        <v>-6739.6</v>
      </c>
      <c r="N23" s="7">
        <f t="shared" ref="N23" si="96">D23+I23</f>
        <v>-874870.09000000008</v>
      </c>
      <c r="O23" s="7">
        <f t="shared" ref="O23" si="97">E23+J23</f>
        <v>31878.210000000006</v>
      </c>
      <c r="P23" s="7"/>
      <c r="Q23" s="7">
        <f t="shared" ref="Q23" si="98">ROUND(O23*0.1,2)</f>
        <v>3187.82</v>
      </c>
      <c r="R23" s="7">
        <f t="shared" ref="R23" si="99">ROUND(Q23*0.15,2)</f>
        <v>478.17</v>
      </c>
      <c r="S23" s="7">
        <f t="shared" ref="S23" si="100">ROUND(Q23*0.85,2)</f>
        <v>2709.65</v>
      </c>
    </row>
    <row r="24" spans="1:19" ht="15" customHeight="1" x14ac:dyDescent="0.25">
      <c r="A24" s="28">
        <f t="shared" si="46"/>
        <v>44114</v>
      </c>
      <c r="B24" s="7">
        <v>761886.95</v>
      </c>
      <c r="C24" s="7">
        <v>-17920.400000000001</v>
      </c>
      <c r="D24" s="7">
        <v>-662280.80000000005</v>
      </c>
      <c r="E24" s="7">
        <f t="shared" ref="E24" si="101">SUM(B24:D24)</f>
        <v>81685.749999999884</v>
      </c>
      <c r="F24" s="17"/>
      <c r="G24" s="7">
        <v>113864.92</v>
      </c>
      <c r="H24" s="7">
        <v>-110</v>
      </c>
      <c r="I24" s="7">
        <v>-103270.45</v>
      </c>
      <c r="J24" s="7">
        <f t="shared" ref="J24" si="102">SUM(G24:I24)</f>
        <v>10484.470000000001</v>
      </c>
      <c r="K24" s="17"/>
      <c r="L24" s="7">
        <f t="shared" ref="L24" si="103">B24+G24</f>
        <v>875751.87</v>
      </c>
      <c r="M24" s="7">
        <f t="shared" ref="M24" si="104">C24+H24</f>
        <v>-18030.400000000001</v>
      </c>
      <c r="N24" s="7">
        <f t="shared" ref="N24" si="105">D24+I24</f>
        <v>-765551.25</v>
      </c>
      <c r="O24" s="7">
        <f t="shared" ref="O24" si="106">E24+J24</f>
        <v>92170.219999999885</v>
      </c>
      <c r="P24" s="7"/>
      <c r="Q24" s="7">
        <f t="shared" ref="Q24" si="107">ROUND(O24*0.1,2)</f>
        <v>9217.02</v>
      </c>
      <c r="R24" s="7">
        <f t="shared" ref="R24" si="108">ROUND(Q24*0.15,2)</f>
        <v>1382.55</v>
      </c>
      <c r="S24" s="7">
        <f t="shared" ref="S24" si="109">ROUND(Q24*0.85,2)</f>
        <v>7834.47</v>
      </c>
    </row>
    <row r="25" spans="1:19" ht="15" customHeight="1" x14ac:dyDescent="0.25">
      <c r="A25" s="28">
        <f t="shared" si="46"/>
        <v>44121</v>
      </c>
      <c r="B25" s="7">
        <v>848288.4</v>
      </c>
      <c r="C25" s="7">
        <v>-9101</v>
      </c>
      <c r="D25" s="7">
        <v>-745467.3</v>
      </c>
      <c r="E25" s="7">
        <f t="shared" ref="E25" si="110">SUM(B25:D25)</f>
        <v>93720.099999999977</v>
      </c>
      <c r="F25" s="17"/>
      <c r="G25" s="7">
        <v>138048.93</v>
      </c>
      <c r="H25" s="7">
        <v>0</v>
      </c>
      <c r="I25" s="7">
        <v>-114107.5</v>
      </c>
      <c r="J25" s="7">
        <f t="shared" ref="J25" si="111">SUM(G25:I25)</f>
        <v>23941.429999999993</v>
      </c>
      <c r="K25" s="17"/>
      <c r="L25" s="7">
        <f t="shared" ref="L25" si="112">B25+G25</f>
        <v>986337.33000000007</v>
      </c>
      <c r="M25" s="7">
        <f t="shared" ref="M25" si="113">C25+H25</f>
        <v>-9101</v>
      </c>
      <c r="N25" s="7">
        <f t="shared" ref="N25" si="114">D25+I25</f>
        <v>-859574.8</v>
      </c>
      <c r="O25" s="7">
        <f t="shared" ref="O25" si="115">E25+J25</f>
        <v>117661.52999999997</v>
      </c>
      <c r="P25" s="7"/>
      <c r="Q25" s="7">
        <f>ROUND(O25*0.1,2)+0.01</f>
        <v>11766.16</v>
      </c>
      <c r="R25" s="7">
        <f t="shared" ref="R25" si="116">ROUND(Q25*0.15,2)</f>
        <v>1764.92</v>
      </c>
      <c r="S25" s="7">
        <f t="shared" ref="S25" si="117">ROUND(Q25*0.85,2)</f>
        <v>10001.24</v>
      </c>
    </row>
    <row r="26" spans="1:19" ht="15" customHeight="1" x14ac:dyDescent="0.25">
      <c r="A26" s="28">
        <f t="shared" si="46"/>
        <v>44128</v>
      </c>
      <c r="B26" s="7">
        <v>713370.89</v>
      </c>
      <c r="C26" s="7">
        <v>-10024</v>
      </c>
      <c r="D26" s="7">
        <v>-552911.65</v>
      </c>
      <c r="E26" s="7">
        <f t="shared" ref="E26" si="118">SUM(B26:D26)</f>
        <v>150435.24</v>
      </c>
      <c r="F26" s="17"/>
      <c r="G26" s="7">
        <v>130924.66</v>
      </c>
      <c r="H26" s="7">
        <v>-627.27</v>
      </c>
      <c r="I26" s="7">
        <v>-109830.91</v>
      </c>
      <c r="J26" s="7">
        <f t="shared" ref="J26" si="119">SUM(G26:I26)</f>
        <v>20466.479999999996</v>
      </c>
      <c r="K26" s="17"/>
      <c r="L26" s="7">
        <f t="shared" ref="L26" si="120">B26+G26</f>
        <v>844295.55</v>
      </c>
      <c r="M26" s="7">
        <f t="shared" ref="M26" si="121">C26+H26</f>
        <v>-10651.27</v>
      </c>
      <c r="N26" s="7">
        <f t="shared" ref="N26" si="122">D26+I26</f>
        <v>-662742.56000000006</v>
      </c>
      <c r="O26" s="7">
        <f t="shared" ref="O26" si="123">E26+J26</f>
        <v>170901.71999999997</v>
      </c>
      <c r="P26" s="7"/>
      <c r="Q26" s="7">
        <f t="shared" ref="Q26:Q31" si="124">ROUND(O26*0.1,2)</f>
        <v>17090.169999999998</v>
      </c>
      <c r="R26" s="7">
        <f t="shared" ref="R26" si="125">ROUND(Q26*0.15,2)</f>
        <v>2563.5300000000002</v>
      </c>
      <c r="S26" s="7">
        <f t="shared" ref="S26" si="126">ROUND(Q26*0.85,2)</f>
        <v>14526.64</v>
      </c>
    </row>
    <row r="27" spans="1:19" ht="15" customHeight="1" x14ac:dyDescent="0.25">
      <c r="A27" s="28">
        <f t="shared" si="46"/>
        <v>44135</v>
      </c>
      <c r="B27" s="7">
        <v>696754.02</v>
      </c>
      <c r="C27" s="7">
        <v>-30005.15</v>
      </c>
      <c r="D27" s="7">
        <v>-668600.75</v>
      </c>
      <c r="E27" s="7">
        <f t="shared" ref="E27" si="127">SUM(B27:D27)</f>
        <v>-1851.8800000000047</v>
      </c>
      <c r="F27" s="17"/>
      <c r="G27" s="7">
        <v>300563.23</v>
      </c>
      <c r="H27" s="7">
        <v>-250</v>
      </c>
      <c r="I27" s="7">
        <v>-282043.69</v>
      </c>
      <c r="J27" s="7">
        <f t="shared" ref="J27" si="128">SUM(G27:I27)</f>
        <v>18269.539999999979</v>
      </c>
      <c r="K27" s="17"/>
      <c r="L27" s="7">
        <f t="shared" ref="L27" si="129">B27+G27</f>
        <v>997317.25</v>
      </c>
      <c r="M27" s="7">
        <f t="shared" ref="M27" si="130">C27+H27</f>
        <v>-30255.15</v>
      </c>
      <c r="N27" s="7">
        <f t="shared" ref="N27" si="131">D27+I27</f>
        <v>-950644.44</v>
      </c>
      <c r="O27" s="7">
        <f t="shared" ref="O27" si="132">E27+J27</f>
        <v>16417.659999999974</v>
      </c>
      <c r="P27" s="7"/>
      <c r="Q27" s="7">
        <f t="shared" si="124"/>
        <v>1641.77</v>
      </c>
      <c r="R27" s="7">
        <f t="shared" ref="R27" si="133">ROUND(Q27*0.15,2)</f>
        <v>246.27</v>
      </c>
      <c r="S27" s="7">
        <f t="shared" ref="S27" si="134">ROUND(Q27*0.85,2)</f>
        <v>1395.5</v>
      </c>
    </row>
    <row r="28" spans="1:19" ht="15" customHeight="1" x14ac:dyDescent="0.25">
      <c r="A28" s="28">
        <f t="shared" si="46"/>
        <v>44142</v>
      </c>
      <c r="B28" s="7">
        <v>712097.38</v>
      </c>
      <c r="C28" s="7">
        <v>-28601.45</v>
      </c>
      <c r="D28" s="7">
        <v>-517034.5</v>
      </c>
      <c r="E28" s="7">
        <f t="shared" ref="E28" si="135">SUM(B28:D28)</f>
        <v>166461.43000000005</v>
      </c>
      <c r="F28" s="17"/>
      <c r="G28" s="7">
        <v>165733.19</v>
      </c>
      <c r="H28" s="7">
        <v>0</v>
      </c>
      <c r="I28" s="7">
        <v>-152777.93</v>
      </c>
      <c r="J28" s="7">
        <f t="shared" ref="J28" si="136">SUM(G28:I28)</f>
        <v>12955.260000000009</v>
      </c>
      <c r="K28" s="17"/>
      <c r="L28" s="7">
        <f t="shared" ref="L28" si="137">B28+G28</f>
        <v>877830.57000000007</v>
      </c>
      <c r="M28" s="7">
        <f t="shared" ref="M28" si="138">C28+H28</f>
        <v>-28601.45</v>
      </c>
      <c r="N28" s="7">
        <f t="shared" ref="N28" si="139">D28+I28</f>
        <v>-669812.42999999993</v>
      </c>
      <c r="O28" s="7">
        <f t="shared" ref="O28" si="140">E28+J28</f>
        <v>179416.69000000006</v>
      </c>
      <c r="P28" s="7"/>
      <c r="Q28" s="7">
        <f t="shared" si="124"/>
        <v>17941.669999999998</v>
      </c>
      <c r="R28" s="7">
        <f t="shared" ref="R28" si="141">ROUND(Q28*0.15,2)</f>
        <v>2691.25</v>
      </c>
      <c r="S28" s="7">
        <f t="shared" ref="S28" si="142">ROUND(Q28*0.85,2)</f>
        <v>15250.42</v>
      </c>
    </row>
    <row r="29" spans="1:19" ht="15" customHeight="1" x14ac:dyDescent="0.25">
      <c r="A29" s="28">
        <f t="shared" si="46"/>
        <v>44149</v>
      </c>
      <c r="B29" s="7">
        <v>822321.19</v>
      </c>
      <c r="C29" s="7">
        <v>-6640.2</v>
      </c>
      <c r="D29" s="7">
        <v>-702845.6</v>
      </c>
      <c r="E29" s="7">
        <f t="shared" ref="E29" si="143">SUM(B29:D29)</f>
        <v>112835.39000000001</v>
      </c>
      <c r="F29" s="17"/>
      <c r="G29" s="7">
        <v>186840.69</v>
      </c>
      <c r="H29" s="7">
        <v>0</v>
      </c>
      <c r="I29" s="7">
        <v>-160244.39000000001</v>
      </c>
      <c r="J29" s="7">
        <f t="shared" ref="J29" si="144">SUM(G29:I29)</f>
        <v>26596.299999999988</v>
      </c>
      <c r="K29" s="17"/>
      <c r="L29" s="7">
        <f t="shared" ref="L29" si="145">B29+G29</f>
        <v>1009161.8799999999</v>
      </c>
      <c r="M29" s="7">
        <f t="shared" ref="M29" si="146">C29+H29</f>
        <v>-6640.2</v>
      </c>
      <c r="N29" s="7">
        <f t="shared" ref="N29" si="147">D29+I29</f>
        <v>-863089.99</v>
      </c>
      <c r="O29" s="7">
        <f t="shared" ref="O29" si="148">E29+J29</f>
        <v>139431.69</v>
      </c>
      <c r="P29" s="7"/>
      <c r="Q29" s="7">
        <f t="shared" si="124"/>
        <v>13943.17</v>
      </c>
      <c r="R29" s="7">
        <f t="shared" ref="R29" si="149">ROUND(Q29*0.15,2)</f>
        <v>2091.48</v>
      </c>
      <c r="S29" s="7">
        <f t="shared" ref="S29" si="150">ROUND(Q29*0.85,2)</f>
        <v>11851.69</v>
      </c>
    </row>
    <row r="30" spans="1:19" ht="15" customHeight="1" x14ac:dyDescent="0.25">
      <c r="A30" s="28">
        <f t="shared" si="46"/>
        <v>44156</v>
      </c>
      <c r="B30" s="7">
        <v>613944.69999999995</v>
      </c>
      <c r="C30" s="7">
        <v>-4450.8500000000004</v>
      </c>
      <c r="D30" s="7">
        <v>-510107.6</v>
      </c>
      <c r="E30" s="7">
        <f t="shared" ref="E30" si="151">SUM(B30:D30)</f>
        <v>99386.25</v>
      </c>
      <c r="F30" s="17"/>
      <c r="G30" s="7">
        <v>232818.31</v>
      </c>
      <c r="H30" s="7">
        <v>0</v>
      </c>
      <c r="I30" s="7">
        <v>-206327.52</v>
      </c>
      <c r="J30" s="7">
        <f t="shared" ref="J30" si="152">SUM(G30:I30)</f>
        <v>26490.790000000008</v>
      </c>
      <c r="K30" s="17"/>
      <c r="L30" s="7">
        <f t="shared" ref="L30" si="153">B30+G30</f>
        <v>846763.01</v>
      </c>
      <c r="M30" s="7">
        <f t="shared" ref="M30" si="154">C30+H30</f>
        <v>-4450.8500000000004</v>
      </c>
      <c r="N30" s="7">
        <f t="shared" ref="N30" si="155">D30+I30</f>
        <v>-716435.12</v>
      </c>
      <c r="O30" s="7">
        <f t="shared" ref="O30" si="156">E30+J30</f>
        <v>125877.04000000001</v>
      </c>
      <c r="P30" s="7"/>
      <c r="Q30" s="7">
        <f t="shared" si="124"/>
        <v>12587.7</v>
      </c>
      <c r="R30" s="7">
        <f t="shared" ref="R30" si="157">ROUND(Q30*0.15,2)</f>
        <v>1888.16</v>
      </c>
      <c r="S30" s="7">
        <f>ROUND(Q30*0.85,2)-0.01</f>
        <v>10699.539999999999</v>
      </c>
    </row>
    <row r="31" spans="1:19" ht="15" customHeight="1" x14ac:dyDescent="0.25">
      <c r="A31" s="28">
        <f t="shared" si="46"/>
        <v>44163</v>
      </c>
      <c r="B31" s="7">
        <v>763897.14</v>
      </c>
      <c r="C31" s="7">
        <v>-10035.9</v>
      </c>
      <c r="D31" s="7">
        <v>-650682.44999999995</v>
      </c>
      <c r="E31" s="7">
        <f t="shared" ref="E31" si="158">SUM(B31:D31)</f>
        <v>103178.79000000004</v>
      </c>
      <c r="F31" s="17"/>
      <c r="G31" s="7">
        <v>235723.87</v>
      </c>
      <c r="H31" s="7">
        <v>-30</v>
      </c>
      <c r="I31" s="7">
        <v>-187603.3</v>
      </c>
      <c r="J31" s="7">
        <f t="shared" ref="J31" si="159">SUM(G31:I31)</f>
        <v>48090.570000000007</v>
      </c>
      <c r="K31" s="17"/>
      <c r="L31" s="7">
        <f t="shared" ref="L31" si="160">B31+G31</f>
        <v>999621.01</v>
      </c>
      <c r="M31" s="7">
        <f t="shared" ref="M31" si="161">C31+H31</f>
        <v>-10065.9</v>
      </c>
      <c r="N31" s="7">
        <f t="shared" ref="N31" si="162">D31+I31</f>
        <v>-838285.75</v>
      </c>
      <c r="O31" s="7">
        <f t="shared" ref="O31" si="163">E31+J31</f>
        <v>151269.36000000004</v>
      </c>
      <c r="P31" s="7"/>
      <c r="Q31" s="7">
        <f t="shared" si="124"/>
        <v>15126.94</v>
      </c>
      <c r="R31" s="7">
        <f t="shared" ref="R31" si="164">ROUND(Q31*0.15,2)</f>
        <v>2269.04</v>
      </c>
      <c r="S31" s="7">
        <f t="shared" ref="S31:S36" si="165">ROUND(Q31*0.85,2)</f>
        <v>12857.9</v>
      </c>
    </row>
    <row r="32" spans="1:19" ht="15" customHeight="1" x14ac:dyDescent="0.25">
      <c r="A32" s="28">
        <f t="shared" si="46"/>
        <v>44170</v>
      </c>
      <c r="B32" s="7">
        <v>923293.72</v>
      </c>
      <c r="C32" s="7">
        <v>-12426.25</v>
      </c>
      <c r="D32" s="7">
        <v>-718110.4</v>
      </c>
      <c r="E32" s="7">
        <f t="shared" ref="E32" si="166">SUM(B32:D32)</f>
        <v>192757.06999999995</v>
      </c>
      <c r="F32" s="17"/>
      <c r="G32" s="7">
        <v>272284.23</v>
      </c>
      <c r="H32" s="7">
        <v>0</v>
      </c>
      <c r="I32" s="7">
        <v>-203351.26</v>
      </c>
      <c r="J32" s="7">
        <f t="shared" ref="J32" si="167">SUM(G32:I32)</f>
        <v>68932.969999999972</v>
      </c>
      <c r="K32" s="17"/>
      <c r="L32" s="7">
        <f t="shared" ref="L32" si="168">B32+G32</f>
        <v>1195577.95</v>
      </c>
      <c r="M32" s="7">
        <f t="shared" ref="M32" si="169">C32+H32</f>
        <v>-12426.25</v>
      </c>
      <c r="N32" s="7">
        <f t="shared" ref="N32" si="170">D32+I32</f>
        <v>-921461.66</v>
      </c>
      <c r="O32" s="7">
        <f t="shared" ref="O32" si="171">E32+J32</f>
        <v>261690.03999999992</v>
      </c>
      <c r="P32" s="7"/>
      <c r="Q32" s="7">
        <f t="shared" ref="Q32" si="172">ROUND(O32*0.1,2)</f>
        <v>26169</v>
      </c>
      <c r="R32" s="7">
        <f t="shared" ref="R32" si="173">ROUND(Q32*0.15,2)</f>
        <v>3925.35</v>
      </c>
      <c r="S32" s="7">
        <f t="shared" si="165"/>
        <v>22243.65</v>
      </c>
    </row>
    <row r="33" spans="1:19" ht="15" customHeight="1" x14ac:dyDescent="0.25">
      <c r="A33" s="28">
        <f t="shared" si="46"/>
        <v>44177</v>
      </c>
      <c r="B33" s="7">
        <v>781302.39</v>
      </c>
      <c r="C33" s="7">
        <v>-6753.25</v>
      </c>
      <c r="D33" s="7">
        <v>-675603.95</v>
      </c>
      <c r="E33" s="7">
        <f t="shared" ref="E33" si="174">SUM(B33:D33)</f>
        <v>98945.190000000061</v>
      </c>
      <c r="F33" s="17"/>
      <c r="G33" s="7">
        <v>241729.67</v>
      </c>
      <c r="H33" s="7">
        <v>-19.09</v>
      </c>
      <c r="I33" s="7">
        <v>-226445.6</v>
      </c>
      <c r="J33" s="7">
        <f t="shared" ref="J33" si="175">SUM(G33:I33)</f>
        <v>15264.98000000001</v>
      </c>
      <c r="K33" s="17"/>
      <c r="L33" s="7">
        <f t="shared" ref="L33" si="176">B33+G33</f>
        <v>1023032.06</v>
      </c>
      <c r="M33" s="7">
        <f t="shared" ref="M33" si="177">C33+H33</f>
        <v>-6772.34</v>
      </c>
      <c r="N33" s="7">
        <f t="shared" ref="N33" si="178">D33+I33</f>
        <v>-902049.54999999993</v>
      </c>
      <c r="O33" s="7">
        <f t="shared" ref="O33" si="179">E33+J33</f>
        <v>114210.17000000007</v>
      </c>
      <c r="P33" s="7"/>
      <c r="Q33" s="7">
        <f t="shared" ref="Q33" si="180">ROUND(O33*0.1,2)</f>
        <v>11421.02</v>
      </c>
      <c r="R33" s="7">
        <f t="shared" ref="R33" si="181">ROUND(Q33*0.15,2)</f>
        <v>1713.15</v>
      </c>
      <c r="S33" s="7">
        <f t="shared" si="165"/>
        <v>9707.8700000000008</v>
      </c>
    </row>
    <row r="34" spans="1:19" ht="15" customHeight="1" x14ac:dyDescent="0.25">
      <c r="A34" s="28">
        <f t="shared" si="46"/>
        <v>44184</v>
      </c>
      <c r="B34" s="7">
        <v>1127883.6399999999</v>
      </c>
      <c r="C34" s="7">
        <v>-14539.6</v>
      </c>
      <c r="D34" s="7">
        <v>-825444.55</v>
      </c>
      <c r="E34" s="7">
        <f t="shared" ref="E34" si="182">SUM(B34:D34)</f>
        <v>287899.48999999976</v>
      </c>
      <c r="F34" s="17"/>
      <c r="G34" s="7">
        <v>330449.06</v>
      </c>
      <c r="H34" s="7">
        <v>-100</v>
      </c>
      <c r="I34" s="7">
        <v>-310248.37</v>
      </c>
      <c r="J34" s="7">
        <f t="shared" ref="J34" si="183">SUM(G34:I34)</f>
        <v>20100.690000000002</v>
      </c>
      <c r="K34" s="17"/>
      <c r="L34" s="7">
        <f t="shared" ref="L34" si="184">B34+G34</f>
        <v>1458332.7</v>
      </c>
      <c r="M34" s="7">
        <f t="shared" ref="M34" si="185">C34+H34</f>
        <v>-14639.6</v>
      </c>
      <c r="N34" s="7">
        <f t="shared" ref="N34" si="186">D34+I34</f>
        <v>-1135692.92</v>
      </c>
      <c r="O34" s="7">
        <f t="shared" ref="O34" si="187">E34+J34</f>
        <v>308000.17999999976</v>
      </c>
      <c r="P34" s="7"/>
      <c r="Q34" s="7">
        <f t="shared" ref="Q34" si="188">ROUND(O34*0.1,2)</f>
        <v>30800.02</v>
      </c>
      <c r="R34" s="7">
        <f t="shared" ref="R34" si="189">ROUND(Q34*0.15,2)</f>
        <v>4620</v>
      </c>
      <c r="S34" s="7">
        <f t="shared" si="165"/>
        <v>26180.02</v>
      </c>
    </row>
    <row r="35" spans="1:19" ht="15" customHeight="1" x14ac:dyDescent="0.25">
      <c r="A35" s="28">
        <f t="shared" si="46"/>
        <v>44191</v>
      </c>
      <c r="B35" s="7">
        <v>1158773.73</v>
      </c>
      <c r="C35" s="7">
        <v>-27462.6</v>
      </c>
      <c r="D35" s="7">
        <v>-1293191.75</v>
      </c>
      <c r="E35" s="7">
        <f t="shared" ref="E35" si="190">SUM(B35:D35)</f>
        <v>-161880.62000000011</v>
      </c>
      <c r="F35" s="17"/>
      <c r="G35" s="7">
        <v>251157.28</v>
      </c>
      <c r="H35" s="7">
        <v>0</v>
      </c>
      <c r="I35" s="7">
        <v>-211082.93</v>
      </c>
      <c r="J35" s="7">
        <f t="shared" ref="J35" si="191">SUM(G35:I35)</f>
        <v>40074.350000000006</v>
      </c>
      <c r="K35" s="17"/>
      <c r="L35" s="7">
        <f t="shared" ref="L35:L36" si="192">B35+G35</f>
        <v>1409931.01</v>
      </c>
      <c r="M35" s="7">
        <f t="shared" ref="M35:M36" si="193">C35+H35</f>
        <v>-27462.6</v>
      </c>
      <c r="N35" s="7">
        <f t="shared" ref="N35:N36" si="194">D35+I35</f>
        <v>-1504274.68</v>
      </c>
      <c r="O35" s="7">
        <f t="shared" ref="O35" si="195">E35+J35</f>
        <v>-121806.27000000011</v>
      </c>
      <c r="P35" s="7"/>
      <c r="Q35" s="7">
        <f t="shared" ref="Q35" si="196">ROUND(O35*0.1,2)</f>
        <v>-12180.63</v>
      </c>
      <c r="R35" s="7">
        <f t="shared" ref="R35" si="197">ROUND(Q35*0.15,2)</f>
        <v>-1827.09</v>
      </c>
      <c r="S35" s="7">
        <f t="shared" si="165"/>
        <v>-10353.540000000001</v>
      </c>
    </row>
    <row r="36" spans="1:19" ht="15" customHeight="1" x14ac:dyDescent="0.25">
      <c r="A36" s="28">
        <f t="shared" si="46"/>
        <v>44198</v>
      </c>
      <c r="B36" s="7">
        <v>1274397.06</v>
      </c>
      <c r="C36" s="7">
        <v>-17000.05</v>
      </c>
      <c r="D36" s="7">
        <v>-916429.9</v>
      </c>
      <c r="E36" s="7">
        <f t="shared" ref="E36" si="198">SUM(B36:D36)</f>
        <v>340967.11</v>
      </c>
      <c r="F36" s="17"/>
      <c r="G36" s="7">
        <v>403641.74</v>
      </c>
      <c r="H36" s="7">
        <v>0</v>
      </c>
      <c r="I36" s="7">
        <v>-331741.8</v>
      </c>
      <c r="J36" s="7">
        <f t="shared" ref="J36" si="199">SUM(G36:I36)</f>
        <v>71899.94</v>
      </c>
      <c r="K36" s="17"/>
      <c r="L36" s="7">
        <f t="shared" si="192"/>
        <v>1678038.8</v>
      </c>
      <c r="M36" s="7">
        <f t="shared" si="193"/>
        <v>-17000.05</v>
      </c>
      <c r="N36" s="7">
        <f t="shared" si="194"/>
        <v>-1248171.7</v>
      </c>
      <c r="O36" s="7">
        <f t="shared" ref="O36" si="200">E36+J36</f>
        <v>412867.05</v>
      </c>
      <c r="P36" s="7"/>
      <c r="Q36" s="7">
        <f t="shared" ref="Q36" si="201">ROUND(O36*0.1,2)</f>
        <v>41286.71</v>
      </c>
      <c r="R36" s="7">
        <f t="shared" ref="R36" si="202">ROUND(Q36*0.15,2)</f>
        <v>6193.01</v>
      </c>
      <c r="S36" s="7">
        <f t="shared" si="165"/>
        <v>35093.699999999997</v>
      </c>
    </row>
    <row r="37" spans="1:19" ht="15" customHeight="1" x14ac:dyDescent="0.25">
      <c r="A37" s="28">
        <f t="shared" si="46"/>
        <v>44205</v>
      </c>
      <c r="B37" s="7">
        <v>1069258.93</v>
      </c>
      <c r="C37" s="7">
        <v>-28715.25</v>
      </c>
      <c r="D37" s="7">
        <v>-1106569.95</v>
      </c>
      <c r="E37" s="7">
        <f t="shared" ref="E37" si="203">SUM(B37:D37)</f>
        <v>-66026.270000000019</v>
      </c>
      <c r="F37" s="17"/>
      <c r="G37" s="7">
        <v>315417.01</v>
      </c>
      <c r="H37" s="7">
        <v>0</v>
      </c>
      <c r="I37" s="7">
        <v>-294829.74</v>
      </c>
      <c r="J37" s="7">
        <f t="shared" ref="J37" si="204">SUM(G37:I37)</f>
        <v>20587.270000000019</v>
      </c>
      <c r="K37" s="17"/>
      <c r="L37" s="7">
        <f t="shared" ref="L37" si="205">B37+G37</f>
        <v>1384675.94</v>
      </c>
      <c r="M37" s="7">
        <f t="shared" ref="M37" si="206">C37+H37</f>
        <v>-28715.25</v>
      </c>
      <c r="N37" s="7">
        <f t="shared" ref="N37" si="207">D37+I37</f>
        <v>-1401399.69</v>
      </c>
      <c r="O37" s="7">
        <f t="shared" ref="O37" si="208">E37+J37</f>
        <v>-45439</v>
      </c>
      <c r="P37" s="7"/>
      <c r="Q37" s="7">
        <f t="shared" ref="Q37" si="209">ROUND(O37*0.1,2)</f>
        <v>-4543.8999999999996</v>
      </c>
      <c r="R37" s="7">
        <f t="shared" ref="R37" si="210">ROUND(Q37*0.15,2)</f>
        <v>-681.59</v>
      </c>
      <c r="S37" s="7">
        <f>ROUND(Q37*0.85,2)+0.01</f>
        <v>-3862.31</v>
      </c>
    </row>
    <row r="38" spans="1:19" ht="15" customHeight="1" x14ac:dyDescent="0.25">
      <c r="A38" s="28">
        <f t="shared" si="46"/>
        <v>44212</v>
      </c>
      <c r="B38" s="7">
        <v>1039725.64</v>
      </c>
      <c r="C38" s="7">
        <v>-17618.599999999999</v>
      </c>
      <c r="D38" s="7">
        <v>-890686.55</v>
      </c>
      <c r="E38" s="7">
        <f t="shared" ref="E38" si="211">SUM(B38:D38)</f>
        <v>131420.49</v>
      </c>
      <c r="F38" s="17"/>
      <c r="G38" s="7">
        <v>323417.27</v>
      </c>
      <c r="H38" s="7">
        <v>0</v>
      </c>
      <c r="I38" s="7">
        <v>-292948.32</v>
      </c>
      <c r="J38" s="7">
        <f t="shared" ref="J38" si="212">SUM(G38:I38)</f>
        <v>30468.950000000012</v>
      </c>
      <c r="K38" s="17"/>
      <c r="L38" s="7">
        <f t="shared" ref="L38" si="213">B38+G38</f>
        <v>1363142.9100000001</v>
      </c>
      <c r="M38" s="7">
        <f t="shared" ref="M38" si="214">C38+H38</f>
        <v>-17618.599999999999</v>
      </c>
      <c r="N38" s="7">
        <f t="shared" ref="N38" si="215">D38+I38</f>
        <v>-1183634.8700000001</v>
      </c>
      <c r="O38" s="7">
        <f t="shared" ref="O38" si="216">E38+J38</f>
        <v>161889.44</v>
      </c>
      <c r="P38" s="7"/>
      <c r="Q38" s="7">
        <f t="shared" ref="Q38" si="217">ROUND(O38*0.1,2)</f>
        <v>16188.94</v>
      </c>
      <c r="R38" s="7">
        <f t="shared" ref="R38" si="218">ROUND(Q38*0.15,2)</f>
        <v>2428.34</v>
      </c>
      <c r="S38" s="7">
        <f t="shared" ref="S38:S43" si="219">ROUND(Q38*0.85,2)</f>
        <v>13760.6</v>
      </c>
    </row>
    <row r="39" spans="1:19" ht="15" customHeight="1" x14ac:dyDescent="0.25">
      <c r="A39" s="28">
        <f t="shared" si="46"/>
        <v>44219</v>
      </c>
      <c r="B39" s="7">
        <v>626756.80000000005</v>
      </c>
      <c r="C39" s="7">
        <v>-6722.8</v>
      </c>
      <c r="D39" s="7">
        <v>-670883.15</v>
      </c>
      <c r="E39" s="7">
        <f t="shared" ref="E39" si="220">SUM(B39:D39)</f>
        <v>-50849.150000000023</v>
      </c>
      <c r="F39" s="17"/>
      <c r="G39" s="7">
        <v>256058.6</v>
      </c>
      <c r="H39" s="7">
        <v>0</v>
      </c>
      <c r="I39" s="7">
        <v>-223956.1</v>
      </c>
      <c r="J39" s="7">
        <f t="shared" ref="J39" si="221">SUM(G39:I39)</f>
        <v>32102.5</v>
      </c>
      <c r="K39" s="17"/>
      <c r="L39" s="7">
        <f t="shared" ref="L39" si="222">B39+G39</f>
        <v>882815.4</v>
      </c>
      <c r="M39" s="7">
        <f t="shared" ref="M39" si="223">C39+H39</f>
        <v>-6722.8</v>
      </c>
      <c r="N39" s="7">
        <f t="shared" ref="N39" si="224">D39+I39</f>
        <v>-894839.25</v>
      </c>
      <c r="O39" s="7">
        <f t="shared" ref="O39" si="225">E39+J39</f>
        <v>-18746.650000000023</v>
      </c>
      <c r="P39" s="7"/>
      <c r="Q39" s="7">
        <f t="shared" ref="Q39" si="226">ROUND(O39*0.1,2)</f>
        <v>-1874.67</v>
      </c>
      <c r="R39" s="7">
        <f t="shared" ref="R39" si="227">ROUND(Q39*0.15,2)</f>
        <v>-281.2</v>
      </c>
      <c r="S39" s="7">
        <f t="shared" si="219"/>
        <v>-1593.47</v>
      </c>
    </row>
    <row r="40" spans="1:19" ht="15" customHeight="1" x14ac:dyDescent="0.25">
      <c r="A40" s="28">
        <f t="shared" si="46"/>
        <v>44226</v>
      </c>
      <c r="B40" s="7">
        <v>596169.46</v>
      </c>
      <c r="C40" s="7">
        <v>-20270</v>
      </c>
      <c r="D40" s="7">
        <v>-526247.44999999995</v>
      </c>
      <c r="E40" s="7">
        <f t="shared" ref="E40" si="228">SUM(B40:D40)</f>
        <v>49652.010000000009</v>
      </c>
      <c r="F40" s="17"/>
      <c r="G40" s="7">
        <v>223002.74</v>
      </c>
      <c r="H40" s="7">
        <v>0</v>
      </c>
      <c r="I40" s="7">
        <v>-205110.53</v>
      </c>
      <c r="J40" s="7">
        <f t="shared" ref="J40" si="229">SUM(G40:I40)</f>
        <v>17892.209999999992</v>
      </c>
      <c r="K40" s="17"/>
      <c r="L40" s="7">
        <f t="shared" ref="L40" si="230">B40+G40</f>
        <v>819172.2</v>
      </c>
      <c r="M40" s="7">
        <f t="shared" ref="M40" si="231">C40+H40</f>
        <v>-20270</v>
      </c>
      <c r="N40" s="7">
        <f t="shared" ref="N40" si="232">D40+I40</f>
        <v>-731357.98</v>
      </c>
      <c r="O40" s="7">
        <f t="shared" ref="O40" si="233">E40+J40</f>
        <v>67544.22</v>
      </c>
      <c r="P40" s="7"/>
      <c r="Q40" s="7">
        <f t="shared" ref="Q40" si="234">ROUND(O40*0.1,2)</f>
        <v>6754.42</v>
      </c>
      <c r="R40" s="7">
        <f t="shared" ref="R40" si="235">ROUND(Q40*0.15,2)</f>
        <v>1013.16</v>
      </c>
      <c r="S40" s="7">
        <f t="shared" si="219"/>
        <v>5741.26</v>
      </c>
    </row>
    <row r="41" spans="1:19" ht="15" customHeight="1" x14ac:dyDescent="0.25">
      <c r="A41" s="28">
        <f t="shared" si="46"/>
        <v>44233</v>
      </c>
      <c r="B41" s="7">
        <v>676224.29</v>
      </c>
      <c r="C41" s="7">
        <v>-5630</v>
      </c>
      <c r="D41" s="7">
        <v>-402484.55</v>
      </c>
      <c r="E41" s="7">
        <f t="shared" ref="E41" si="236">SUM(B41:D41)</f>
        <v>268109.74000000005</v>
      </c>
      <c r="F41" s="17"/>
      <c r="G41" s="7">
        <v>463658.83</v>
      </c>
      <c r="H41" s="7">
        <v>0</v>
      </c>
      <c r="I41" s="7">
        <v>-157579.92000000001</v>
      </c>
      <c r="J41" s="7">
        <f t="shared" ref="J41" si="237">SUM(G41:I41)</f>
        <v>306078.91000000003</v>
      </c>
      <c r="K41" s="17"/>
      <c r="L41" s="7">
        <f t="shared" ref="L41" si="238">B41+G41</f>
        <v>1139883.1200000001</v>
      </c>
      <c r="M41" s="7">
        <f t="shared" ref="M41" si="239">C41+H41</f>
        <v>-5630</v>
      </c>
      <c r="N41" s="7">
        <f t="shared" ref="N41" si="240">D41+I41</f>
        <v>-560064.47</v>
      </c>
      <c r="O41" s="7">
        <f t="shared" ref="O41" si="241">E41+J41</f>
        <v>574188.65000000014</v>
      </c>
      <c r="P41" s="7"/>
      <c r="Q41" s="7">
        <f>ROUND(O41*0.1,2)-0.01</f>
        <v>57418.86</v>
      </c>
      <c r="R41" s="7">
        <f t="shared" ref="R41" si="242">ROUND(Q41*0.15,2)</f>
        <v>8612.83</v>
      </c>
      <c r="S41" s="7">
        <f t="shared" si="219"/>
        <v>48806.03</v>
      </c>
    </row>
    <row r="42" spans="1:19" ht="15" customHeight="1" x14ac:dyDescent="0.25">
      <c r="A42" s="28">
        <f t="shared" si="46"/>
        <v>44240</v>
      </c>
      <c r="B42" s="7">
        <v>707552.07</v>
      </c>
      <c r="C42" s="7">
        <v>-6871.3</v>
      </c>
      <c r="D42" s="7">
        <v>-806512.55</v>
      </c>
      <c r="E42" s="7">
        <f t="shared" ref="E42" si="243">SUM(B42:D42)</f>
        <v>-105831.78000000014</v>
      </c>
      <c r="F42" s="17"/>
      <c r="G42" s="7">
        <v>233405.55</v>
      </c>
      <c r="H42" s="7">
        <v>0</v>
      </c>
      <c r="I42" s="7">
        <v>-782247.57</v>
      </c>
      <c r="J42" s="7">
        <f t="shared" ref="J42" si="244">SUM(G42:I42)</f>
        <v>-548842.02</v>
      </c>
      <c r="K42" s="17"/>
      <c r="L42" s="7">
        <f t="shared" ref="L42" si="245">B42+G42</f>
        <v>940957.61999999988</v>
      </c>
      <c r="M42" s="7">
        <f t="shared" ref="M42" si="246">C42+H42</f>
        <v>-6871.3</v>
      </c>
      <c r="N42" s="7">
        <f t="shared" ref="N42" si="247">D42+I42</f>
        <v>-1588760.12</v>
      </c>
      <c r="O42" s="7">
        <f t="shared" ref="O42" si="248">E42+J42</f>
        <v>-654673.80000000016</v>
      </c>
      <c r="P42" s="7"/>
      <c r="Q42" s="7">
        <f>ROUND(O42*0.1,2)</f>
        <v>-65467.38</v>
      </c>
      <c r="R42" s="7">
        <f t="shared" ref="R42" si="249">ROUND(Q42*0.15,2)</f>
        <v>-9820.11</v>
      </c>
      <c r="S42" s="7">
        <f t="shared" si="219"/>
        <v>-55647.27</v>
      </c>
    </row>
    <row r="43" spans="1:19" ht="15" customHeight="1" x14ac:dyDescent="0.25">
      <c r="A43" s="28">
        <f t="shared" si="46"/>
        <v>44247</v>
      </c>
      <c r="B43" s="7">
        <v>472113.77</v>
      </c>
      <c r="C43" s="7">
        <v>-2794</v>
      </c>
      <c r="D43" s="7">
        <v>-661384.15</v>
      </c>
      <c r="E43" s="7">
        <f t="shared" ref="E43" si="250">SUM(B43:D43)</f>
        <v>-192064.38</v>
      </c>
      <c r="F43" s="17"/>
      <c r="G43" s="7">
        <v>154947.81</v>
      </c>
      <c r="H43" s="7">
        <v>0</v>
      </c>
      <c r="I43" s="7">
        <v>-133797.24</v>
      </c>
      <c r="J43" s="7">
        <f t="shared" ref="J43" si="251">SUM(G43:I43)</f>
        <v>21150.570000000007</v>
      </c>
      <c r="K43" s="17"/>
      <c r="L43" s="7">
        <f t="shared" ref="L43" si="252">B43+G43</f>
        <v>627061.58000000007</v>
      </c>
      <c r="M43" s="7">
        <f t="shared" ref="M43" si="253">C43+H43</f>
        <v>-2794</v>
      </c>
      <c r="N43" s="7">
        <f t="shared" ref="N43" si="254">D43+I43</f>
        <v>-795181.39</v>
      </c>
      <c r="O43" s="7">
        <f t="shared" ref="O43" si="255">E43+J43</f>
        <v>-170913.81</v>
      </c>
      <c r="P43" s="7"/>
      <c r="Q43" s="7">
        <f>ROUND(O43*0.1,2)</f>
        <v>-17091.38</v>
      </c>
      <c r="R43" s="7">
        <f t="shared" ref="R43" si="256">ROUND(Q43*0.15,2)</f>
        <v>-2563.71</v>
      </c>
      <c r="S43" s="7">
        <f t="shared" si="219"/>
        <v>-14527.67</v>
      </c>
    </row>
    <row r="44" spans="1:19" ht="15" customHeight="1" x14ac:dyDescent="0.25">
      <c r="A44" s="28">
        <f t="shared" si="46"/>
        <v>44254</v>
      </c>
      <c r="B44" s="7">
        <v>484308.35</v>
      </c>
      <c r="C44" s="7">
        <v>-3034</v>
      </c>
      <c r="D44" s="7">
        <v>-448368.45</v>
      </c>
      <c r="E44" s="7">
        <f t="shared" ref="E44" si="257">SUM(B44:D44)</f>
        <v>32905.899999999965</v>
      </c>
      <c r="F44" s="17"/>
      <c r="G44" s="7">
        <v>490699.1</v>
      </c>
      <c r="H44" s="7">
        <v>0</v>
      </c>
      <c r="I44" s="7">
        <v>-506685.47</v>
      </c>
      <c r="J44" s="7">
        <f t="shared" ref="J44" si="258">SUM(G44:I44)</f>
        <v>-15986.369999999995</v>
      </c>
      <c r="K44" s="17"/>
      <c r="L44" s="7">
        <f t="shared" ref="L44" si="259">B44+G44</f>
        <v>975007.45</v>
      </c>
      <c r="M44" s="7">
        <f t="shared" ref="M44" si="260">C44+H44</f>
        <v>-3034</v>
      </c>
      <c r="N44" s="7">
        <f t="shared" ref="N44" si="261">D44+I44</f>
        <v>-955053.91999999993</v>
      </c>
      <c r="O44" s="7">
        <f t="shared" ref="O44" si="262">E44+J44</f>
        <v>16919.52999999997</v>
      </c>
      <c r="P44" s="7"/>
      <c r="Q44" s="7">
        <f>ROUND(O44*0.1,2)</f>
        <v>1691.95</v>
      </c>
      <c r="R44" s="7">
        <f t="shared" ref="R44" si="263">ROUND(Q44*0.15,2)</f>
        <v>253.79</v>
      </c>
      <c r="S44" s="7">
        <f t="shared" ref="S44" si="264">ROUND(Q44*0.85,2)</f>
        <v>1438.16</v>
      </c>
    </row>
    <row r="45" spans="1:19" ht="15" customHeight="1" x14ac:dyDescent="0.25">
      <c r="A45" s="28">
        <f t="shared" si="46"/>
        <v>44261</v>
      </c>
      <c r="B45" s="7">
        <v>585871.6</v>
      </c>
      <c r="C45" s="7">
        <v>-2886</v>
      </c>
      <c r="D45" s="7">
        <v>-548035.94999999995</v>
      </c>
      <c r="E45" s="7">
        <f t="shared" ref="E45" si="265">SUM(B45:D45)</f>
        <v>34949.650000000023</v>
      </c>
      <c r="F45" s="17"/>
      <c r="G45" s="7">
        <v>542935.04000000004</v>
      </c>
      <c r="H45" s="7">
        <v>0</v>
      </c>
      <c r="I45" s="7">
        <v>-513531.21</v>
      </c>
      <c r="J45" s="7">
        <f t="shared" ref="J45" si="266">SUM(G45:I45)</f>
        <v>29403.830000000016</v>
      </c>
      <c r="K45" s="17"/>
      <c r="L45" s="7">
        <f t="shared" ref="L45" si="267">B45+G45</f>
        <v>1128806.6400000001</v>
      </c>
      <c r="M45" s="7">
        <f t="shared" ref="M45" si="268">C45+H45</f>
        <v>-2886</v>
      </c>
      <c r="N45" s="7">
        <f t="shared" ref="N45" si="269">D45+I45</f>
        <v>-1061567.1599999999</v>
      </c>
      <c r="O45" s="7">
        <f t="shared" ref="O45" si="270">E45+J45</f>
        <v>64353.48000000004</v>
      </c>
      <c r="P45" s="7"/>
      <c r="Q45" s="7">
        <f>ROUND(O45*0.1,2)</f>
        <v>6435.35</v>
      </c>
      <c r="R45" s="7">
        <f t="shared" ref="R45" si="271">ROUND(Q45*0.15,2)</f>
        <v>965.3</v>
      </c>
      <c r="S45" s="7">
        <f t="shared" ref="S45" si="272">ROUND(Q45*0.85,2)</f>
        <v>5470.05</v>
      </c>
    </row>
    <row r="46" spans="1:19" ht="15" customHeight="1" x14ac:dyDescent="0.25">
      <c r="A46" s="28">
        <f t="shared" si="46"/>
        <v>44268</v>
      </c>
      <c r="B46" s="7">
        <v>435673.55</v>
      </c>
      <c r="C46" s="7">
        <v>-5727.85</v>
      </c>
      <c r="D46" s="7">
        <v>-386721.85</v>
      </c>
      <c r="E46" s="7">
        <f t="shared" ref="E46" si="273">SUM(B46:D46)</f>
        <v>43223.850000000035</v>
      </c>
      <c r="F46" s="17"/>
      <c r="G46" s="7">
        <v>5993067.1399999997</v>
      </c>
      <c r="H46" s="7">
        <v>0</v>
      </c>
      <c r="I46" s="7">
        <v>-5979879.9400000004</v>
      </c>
      <c r="J46" s="7">
        <f t="shared" ref="J46" si="274">SUM(G46:I46)</f>
        <v>13187.199999999255</v>
      </c>
      <c r="K46" s="17"/>
      <c r="L46" s="7">
        <f t="shared" ref="L46" si="275">B46+G46</f>
        <v>6428740.6899999995</v>
      </c>
      <c r="M46" s="7">
        <f t="shared" ref="M46" si="276">C46+H46</f>
        <v>-5727.85</v>
      </c>
      <c r="N46" s="7">
        <f t="shared" ref="N46" si="277">D46+I46</f>
        <v>-6366601.79</v>
      </c>
      <c r="O46" s="7">
        <f t="shared" ref="O46" si="278">E46+J46</f>
        <v>56411.04999999929</v>
      </c>
      <c r="P46" s="7"/>
      <c r="Q46" s="7">
        <f>ROUND(O46*0.1,2)+0.01</f>
        <v>5641.1100000000006</v>
      </c>
      <c r="R46" s="7">
        <f t="shared" ref="R46" si="279">ROUND(Q46*0.15,2)</f>
        <v>846.17</v>
      </c>
      <c r="S46" s="7">
        <f t="shared" ref="S46" si="280">ROUND(Q46*0.85,2)</f>
        <v>4794.9399999999996</v>
      </c>
    </row>
    <row r="47" spans="1:19" ht="15" customHeight="1" x14ac:dyDescent="0.25">
      <c r="A47" s="28">
        <f t="shared" si="46"/>
        <v>44275</v>
      </c>
      <c r="B47" s="7">
        <v>776495.66</v>
      </c>
      <c r="C47" s="7">
        <v>-4835.55</v>
      </c>
      <c r="D47" s="7">
        <v>-586930.15</v>
      </c>
      <c r="E47" s="7">
        <f t="shared" ref="E47" si="281">SUM(B47:D47)</f>
        <v>184729.95999999996</v>
      </c>
      <c r="F47" s="17"/>
      <c r="G47" s="7">
        <v>271312.68</v>
      </c>
      <c r="H47" s="7">
        <v>-450</v>
      </c>
      <c r="I47" s="7">
        <v>-220713.42</v>
      </c>
      <c r="J47" s="7">
        <f t="shared" ref="J47" si="282">SUM(G47:I47)</f>
        <v>50149.25999999998</v>
      </c>
      <c r="K47" s="17"/>
      <c r="L47" s="7">
        <f t="shared" ref="L47" si="283">B47+G47</f>
        <v>1047808.3400000001</v>
      </c>
      <c r="M47" s="7">
        <f t="shared" ref="M47" si="284">C47+H47</f>
        <v>-5285.55</v>
      </c>
      <c r="N47" s="7">
        <f t="shared" ref="N47" si="285">D47+I47</f>
        <v>-807643.57000000007</v>
      </c>
      <c r="O47" s="7">
        <f t="shared" ref="O47" si="286">E47+J47</f>
        <v>234879.21999999994</v>
      </c>
      <c r="P47" s="7"/>
      <c r="Q47" s="7">
        <f t="shared" ref="Q47:Q52" si="287">ROUND(O47*0.1,2)</f>
        <v>23487.919999999998</v>
      </c>
      <c r="R47" s="7">
        <f t="shared" ref="R47" si="288">ROUND(Q47*0.15,2)</f>
        <v>3523.19</v>
      </c>
      <c r="S47" s="7">
        <f t="shared" ref="S47" si="289">ROUND(Q47*0.85,2)</f>
        <v>19964.73</v>
      </c>
    </row>
    <row r="48" spans="1:19" ht="15" customHeight="1" x14ac:dyDescent="0.25">
      <c r="A48" s="28">
        <f t="shared" si="46"/>
        <v>44282</v>
      </c>
      <c r="B48" s="7">
        <v>472147.77</v>
      </c>
      <c r="C48" s="7">
        <v>-1913.55</v>
      </c>
      <c r="D48" s="7">
        <v>-425977.85</v>
      </c>
      <c r="E48" s="7">
        <f t="shared" ref="E48" si="290">SUM(B48:D48)</f>
        <v>44256.370000000054</v>
      </c>
      <c r="F48" s="17"/>
      <c r="G48" s="7">
        <v>252264.1</v>
      </c>
      <c r="H48" s="7">
        <v>-19</v>
      </c>
      <c r="I48" s="7">
        <v>-219461.1</v>
      </c>
      <c r="J48" s="7">
        <f t="shared" ref="J48" si="291">SUM(G48:I48)</f>
        <v>32784</v>
      </c>
      <c r="K48" s="17"/>
      <c r="L48" s="7">
        <f t="shared" ref="L48" si="292">B48+G48</f>
        <v>724411.87</v>
      </c>
      <c r="M48" s="7">
        <f t="shared" ref="M48" si="293">C48+H48</f>
        <v>-1932.55</v>
      </c>
      <c r="N48" s="7">
        <f t="shared" ref="N48" si="294">D48+I48</f>
        <v>-645438.94999999995</v>
      </c>
      <c r="O48" s="7">
        <f t="shared" ref="O48" si="295">E48+J48</f>
        <v>77040.370000000054</v>
      </c>
      <c r="P48" s="7"/>
      <c r="Q48" s="7">
        <f t="shared" si="287"/>
        <v>7704.04</v>
      </c>
      <c r="R48" s="7">
        <f t="shared" ref="R48" si="296">ROUND(Q48*0.15,2)</f>
        <v>1155.6099999999999</v>
      </c>
      <c r="S48" s="7">
        <f t="shared" ref="S48" si="297">ROUND(Q48*0.85,2)</f>
        <v>6548.43</v>
      </c>
    </row>
    <row r="49" spans="1:19" ht="15" customHeight="1" x14ac:dyDescent="0.25">
      <c r="A49" s="28">
        <f t="shared" si="46"/>
        <v>44289</v>
      </c>
      <c r="B49" s="7">
        <v>439050.43</v>
      </c>
      <c r="C49" s="7">
        <v>-9164.5</v>
      </c>
      <c r="D49" s="7">
        <v>-413648.25</v>
      </c>
      <c r="E49" s="7">
        <f t="shared" ref="E49" si="298">SUM(B49:D49)</f>
        <v>16237.679999999993</v>
      </c>
      <c r="F49" s="17"/>
      <c r="G49" s="7">
        <v>218688.56</v>
      </c>
      <c r="H49" s="7">
        <v>-300</v>
      </c>
      <c r="I49" s="7">
        <v>-173125.54</v>
      </c>
      <c r="J49" s="7">
        <f t="shared" ref="J49" si="299">SUM(G49:I49)</f>
        <v>45263.01999999999</v>
      </c>
      <c r="K49" s="17"/>
      <c r="L49" s="7">
        <f t="shared" ref="L49" si="300">B49+G49</f>
        <v>657738.99</v>
      </c>
      <c r="M49" s="7">
        <f t="shared" ref="M49" si="301">C49+H49</f>
        <v>-9464.5</v>
      </c>
      <c r="N49" s="7">
        <f t="shared" ref="N49" si="302">D49+I49</f>
        <v>-586773.79</v>
      </c>
      <c r="O49" s="7">
        <f t="shared" ref="O49" si="303">E49+J49</f>
        <v>61500.699999999983</v>
      </c>
      <c r="P49" s="7"/>
      <c r="Q49" s="7">
        <f t="shared" si="287"/>
        <v>6150.07</v>
      </c>
      <c r="R49" s="7">
        <f t="shared" ref="R49" si="304">ROUND(Q49*0.15,2)</f>
        <v>922.51</v>
      </c>
      <c r="S49" s="7">
        <f t="shared" ref="S49" si="305">ROUND(Q49*0.85,2)</f>
        <v>5227.5600000000004</v>
      </c>
    </row>
    <row r="50" spans="1:19" ht="15" customHeight="1" x14ac:dyDescent="0.25">
      <c r="A50" s="28">
        <f t="shared" si="46"/>
        <v>44296</v>
      </c>
      <c r="B50" s="7">
        <v>407027.84</v>
      </c>
      <c r="C50" s="7">
        <v>-4513</v>
      </c>
      <c r="D50" s="7">
        <v>-381888.55</v>
      </c>
      <c r="E50" s="7">
        <f t="shared" ref="E50" si="306">SUM(B50:D50)</f>
        <v>20626.290000000037</v>
      </c>
      <c r="F50" s="17"/>
      <c r="G50" s="7">
        <v>215490.48</v>
      </c>
      <c r="H50" s="7">
        <v>0</v>
      </c>
      <c r="I50" s="7">
        <v>-243650.67</v>
      </c>
      <c r="J50" s="7">
        <f t="shared" ref="J50" si="307">SUM(G50:I50)</f>
        <v>-28160.190000000002</v>
      </c>
      <c r="K50" s="17"/>
      <c r="L50" s="7">
        <f t="shared" ref="L50" si="308">B50+G50</f>
        <v>622518.32000000007</v>
      </c>
      <c r="M50" s="7">
        <f t="shared" ref="M50" si="309">C50+H50</f>
        <v>-4513</v>
      </c>
      <c r="N50" s="7">
        <f t="shared" ref="N50" si="310">D50+I50</f>
        <v>-625539.22</v>
      </c>
      <c r="O50" s="7">
        <f t="shared" ref="O50" si="311">E50+J50</f>
        <v>-7533.8999999999651</v>
      </c>
      <c r="P50" s="7"/>
      <c r="Q50" s="7">
        <f t="shared" si="287"/>
        <v>-753.39</v>
      </c>
      <c r="R50" s="7">
        <f t="shared" ref="R50" si="312">ROUND(Q50*0.15,2)</f>
        <v>-113.01</v>
      </c>
      <c r="S50" s="7">
        <f t="shared" ref="S50" si="313">ROUND(Q50*0.85,2)</f>
        <v>-640.38</v>
      </c>
    </row>
    <row r="51" spans="1:19" ht="15" customHeight="1" x14ac:dyDescent="0.25">
      <c r="A51" s="28">
        <f t="shared" si="46"/>
        <v>44303</v>
      </c>
      <c r="B51" s="7">
        <v>406494.1</v>
      </c>
      <c r="C51" s="7">
        <v>-3702.2</v>
      </c>
      <c r="D51" s="7">
        <v>-364524.95</v>
      </c>
      <c r="E51" s="7">
        <f t="shared" ref="E51" si="314">SUM(B51:D51)</f>
        <v>38266.949999999953</v>
      </c>
      <c r="F51" s="17"/>
      <c r="G51" s="7">
        <v>269910.03000000003</v>
      </c>
      <c r="H51" s="7">
        <v>-407</v>
      </c>
      <c r="I51" s="7">
        <v>-231846.85</v>
      </c>
      <c r="J51" s="7">
        <f t="shared" ref="J51" si="315">SUM(G51:I51)</f>
        <v>37656.180000000022</v>
      </c>
      <c r="K51" s="17"/>
      <c r="L51" s="7">
        <f t="shared" ref="L51" si="316">B51+G51</f>
        <v>676404.13</v>
      </c>
      <c r="M51" s="7">
        <f t="shared" ref="M51" si="317">C51+H51</f>
        <v>-4109.2</v>
      </c>
      <c r="N51" s="7">
        <f t="shared" ref="N51" si="318">D51+I51</f>
        <v>-596371.80000000005</v>
      </c>
      <c r="O51" s="7">
        <f t="shared" ref="O51" si="319">E51+J51</f>
        <v>75923.129999999976</v>
      </c>
      <c r="P51" s="7"/>
      <c r="Q51" s="7">
        <f t="shared" si="287"/>
        <v>7592.31</v>
      </c>
      <c r="R51" s="7">
        <f t="shared" ref="R51" si="320">ROUND(Q51*0.15,2)</f>
        <v>1138.8499999999999</v>
      </c>
      <c r="S51" s="7">
        <f t="shared" ref="S51" si="321">ROUND(Q51*0.85,2)</f>
        <v>6453.46</v>
      </c>
    </row>
    <row r="52" spans="1:19" ht="15" customHeight="1" x14ac:dyDescent="0.25">
      <c r="A52" s="28">
        <f t="shared" si="46"/>
        <v>44310</v>
      </c>
      <c r="B52" s="7">
        <v>360502.91</v>
      </c>
      <c r="C52" s="7">
        <v>-2875</v>
      </c>
      <c r="D52" s="7">
        <v>-318032.05</v>
      </c>
      <c r="E52" s="7">
        <f t="shared" ref="E52" si="322">SUM(B52:D52)</f>
        <v>39595.859999999986</v>
      </c>
      <c r="F52" s="17"/>
      <c r="G52" s="7">
        <v>138656.74</v>
      </c>
      <c r="H52" s="7">
        <v>-405</v>
      </c>
      <c r="I52" s="7">
        <v>-126725.69</v>
      </c>
      <c r="J52" s="7">
        <f t="shared" ref="J52" si="323">SUM(G52:I52)</f>
        <v>11526.049999999988</v>
      </c>
      <c r="K52" s="17"/>
      <c r="L52" s="7">
        <f t="shared" ref="L52" si="324">B52+G52</f>
        <v>499159.64999999997</v>
      </c>
      <c r="M52" s="7">
        <f t="shared" ref="M52" si="325">C52+H52</f>
        <v>-3280</v>
      </c>
      <c r="N52" s="7">
        <f t="shared" ref="N52" si="326">D52+I52</f>
        <v>-444757.74</v>
      </c>
      <c r="O52" s="7">
        <f t="shared" ref="O52" si="327">E52+J52</f>
        <v>51121.909999999974</v>
      </c>
      <c r="P52" s="7"/>
      <c r="Q52" s="7">
        <f t="shared" si="287"/>
        <v>5112.1899999999996</v>
      </c>
      <c r="R52" s="7">
        <f t="shared" ref="R52" si="328">ROUND(Q52*0.15,2)</f>
        <v>766.83</v>
      </c>
      <c r="S52" s="7">
        <f t="shared" ref="S52" si="329">ROUND(Q52*0.85,2)</f>
        <v>4345.3599999999997</v>
      </c>
    </row>
    <row r="53" spans="1:19" ht="15" customHeight="1" x14ac:dyDescent="0.25">
      <c r="A53" s="28">
        <f t="shared" si="46"/>
        <v>44317</v>
      </c>
      <c r="B53" s="7">
        <v>274261.05</v>
      </c>
      <c r="C53" s="7">
        <v>-1164</v>
      </c>
      <c r="D53" s="7">
        <v>-288353.2</v>
      </c>
      <c r="E53" s="7">
        <f t="shared" ref="E53" si="330">SUM(B53:D53)</f>
        <v>-15256.150000000023</v>
      </c>
      <c r="F53" s="17"/>
      <c r="G53" s="7">
        <v>128685.78</v>
      </c>
      <c r="H53" s="7">
        <v>0</v>
      </c>
      <c r="I53" s="7">
        <v>-126080.42</v>
      </c>
      <c r="J53" s="7">
        <f t="shared" ref="J53" si="331">SUM(G53:I53)</f>
        <v>2605.3600000000006</v>
      </c>
      <c r="K53" s="17"/>
      <c r="L53" s="7">
        <f t="shared" ref="L53" si="332">B53+G53</f>
        <v>402946.82999999996</v>
      </c>
      <c r="M53" s="7">
        <f t="shared" ref="M53" si="333">C53+H53</f>
        <v>-1164</v>
      </c>
      <c r="N53" s="7">
        <f t="shared" ref="N53" si="334">D53+I53</f>
        <v>-414433.62</v>
      </c>
      <c r="O53" s="7">
        <f t="shared" ref="O53" si="335">E53+J53</f>
        <v>-12650.790000000023</v>
      </c>
      <c r="P53" s="7"/>
      <c r="Q53" s="7">
        <f t="shared" ref="Q53" si="336">ROUND(O53*0.1,2)</f>
        <v>-1265.08</v>
      </c>
      <c r="R53" s="7">
        <f t="shared" ref="R53" si="337">ROUND(Q53*0.15,2)</f>
        <v>-189.76</v>
      </c>
      <c r="S53" s="7">
        <f t="shared" ref="S53" si="338">ROUND(Q53*0.85,2)</f>
        <v>-1075.32</v>
      </c>
    </row>
    <row r="54" spans="1:19" ht="15" customHeight="1" x14ac:dyDescent="0.25">
      <c r="A54" s="28">
        <f t="shared" si="46"/>
        <v>44324</v>
      </c>
      <c r="B54" s="7">
        <v>329443.57</v>
      </c>
      <c r="C54" s="7">
        <v>-5277.5</v>
      </c>
      <c r="D54" s="7">
        <v>-246880.9</v>
      </c>
      <c r="E54" s="7">
        <f t="shared" ref="E54" si="339">SUM(B54:D54)</f>
        <v>77285.170000000013</v>
      </c>
      <c r="F54" s="17"/>
      <c r="G54" s="7">
        <v>108231.8</v>
      </c>
      <c r="H54" s="7">
        <v>0</v>
      </c>
      <c r="I54" s="7">
        <v>-90415.42</v>
      </c>
      <c r="J54" s="7">
        <f t="shared" ref="J54" si="340">SUM(G54:I54)</f>
        <v>17816.380000000005</v>
      </c>
      <c r="K54" s="17"/>
      <c r="L54" s="7">
        <f t="shared" ref="L54" si="341">B54+G54</f>
        <v>437675.37</v>
      </c>
      <c r="M54" s="7">
        <f t="shared" ref="M54" si="342">C54+H54</f>
        <v>-5277.5</v>
      </c>
      <c r="N54" s="7">
        <f t="shared" ref="N54" si="343">D54+I54</f>
        <v>-337296.32</v>
      </c>
      <c r="O54" s="7">
        <f t="shared" ref="O54" si="344">E54+J54</f>
        <v>95101.550000000017</v>
      </c>
      <c r="P54" s="7"/>
      <c r="Q54" s="7">
        <f t="shared" ref="Q54" si="345">ROUND(O54*0.1,2)</f>
        <v>9510.16</v>
      </c>
      <c r="R54" s="7">
        <f t="shared" ref="R54" si="346">ROUND(Q54*0.15,2)</f>
        <v>1426.52</v>
      </c>
      <c r="S54" s="7">
        <f t="shared" ref="S54" si="347">ROUND(Q54*0.85,2)</f>
        <v>8083.64</v>
      </c>
    </row>
    <row r="55" spans="1:19" ht="15" customHeight="1" x14ac:dyDescent="0.25">
      <c r="A55" s="28">
        <f t="shared" si="46"/>
        <v>44331</v>
      </c>
      <c r="B55" s="7">
        <v>331307.09000000003</v>
      </c>
      <c r="C55" s="7">
        <v>-4993.2</v>
      </c>
      <c r="D55" s="7">
        <v>-321252.40000000002</v>
      </c>
      <c r="E55" s="7">
        <f t="shared" ref="E55" si="348">SUM(B55:D55)</f>
        <v>5061.4899999999907</v>
      </c>
      <c r="F55" s="17"/>
      <c r="G55" s="7">
        <v>113184.13</v>
      </c>
      <c r="H55" s="7">
        <v>0</v>
      </c>
      <c r="I55" s="7">
        <v>-94367.69</v>
      </c>
      <c r="J55" s="7">
        <f t="shared" ref="J55" si="349">SUM(G55:I55)</f>
        <v>18816.440000000002</v>
      </c>
      <c r="K55" s="17"/>
      <c r="L55" s="7">
        <f t="shared" ref="L55" si="350">B55+G55</f>
        <v>444491.22000000003</v>
      </c>
      <c r="M55" s="7">
        <f t="shared" ref="M55" si="351">C55+H55</f>
        <v>-4993.2</v>
      </c>
      <c r="N55" s="7">
        <f t="shared" ref="N55" si="352">D55+I55</f>
        <v>-415620.09</v>
      </c>
      <c r="O55" s="7">
        <f t="shared" ref="O55" si="353">E55+J55</f>
        <v>23877.929999999993</v>
      </c>
      <c r="P55" s="7"/>
      <c r="Q55" s="7">
        <f t="shared" ref="Q55" si="354">ROUND(O55*0.1,2)</f>
        <v>2387.79</v>
      </c>
      <c r="R55" s="7">
        <f t="shared" ref="R55" si="355">ROUND(Q55*0.15,2)</f>
        <v>358.17</v>
      </c>
      <c r="S55" s="7">
        <f t="shared" ref="S55" si="356">ROUND(Q55*0.85,2)</f>
        <v>2029.62</v>
      </c>
    </row>
    <row r="56" spans="1:19" ht="15" customHeight="1" x14ac:dyDescent="0.25">
      <c r="A56" s="28">
        <f t="shared" si="46"/>
        <v>44338</v>
      </c>
      <c r="B56" s="7">
        <v>395532.56</v>
      </c>
      <c r="C56" s="7">
        <v>-1462</v>
      </c>
      <c r="D56" s="7">
        <v>-350286.55</v>
      </c>
      <c r="E56" s="7">
        <f t="shared" ref="E56" si="357">SUM(B56:D56)</f>
        <v>43784.010000000009</v>
      </c>
      <c r="F56" s="17"/>
      <c r="G56" s="7">
        <v>137582.81</v>
      </c>
      <c r="H56" s="7">
        <v>0</v>
      </c>
      <c r="I56" s="7">
        <v>-119735.07</v>
      </c>
      <c r="J56" s="7">
        <f t="shared" ref="J56" si="358">SUM(G56:I56)</f>
        <v>17847.739999999991</v>
      </c>
      <c r="K56" s="17"/>
      <c r="L56" s="7">
        <f t="shared" ref="L56" si="359">B56+G56</f>
        <v>533115.37</v>
      </c>
      <c r="M56" s="7">
        <f t="shared" ref="M56" si="360">C56+H56</f>
        <v>-1462</v>
      </c>
      <c r="N56" s="7">
        <f t="shared" ref="N56" si="361">D56+I56</f>
        <v>-470021.62</v>
      </c>
      <c r="O56" s="7">
        <f t="shared" ref="O56" si="362">E56+J56</f>
        <v>61631.75</v>
      </c>
      <c r="P56" s="7"/>
      <c r="Q56" s="7">
        <f>ROUND(O56*0.1,2)-0.01</f>
        <v>6163.17</v>
      </c>
      <c r="R56" s="7">
        <f t="shared" ref="R56" si="363">ROUND(Q56*0.15,2)</f>
        <v>924.48</v>
      </c>
      <c r="S56" s="7">
        <f t="shared" ref="S56" si="364">ROUND(Q56*0.85,2)</f>
        <v>5238.6899999999996</v>
      </c>
    </row>
    <row r="57" spans="1:19" ht="15" customHeight="1" x14ac:dyDescent="0.25">
      <c r="A57" s="28">
        <f t="shared" si="46"/>
        <v>44345</v>
      </c>
      <c r="B57" s="7">
        <v>448757.8</v>
      </c>
      <c r="C57" s="7">
        <v>-2589</v>
      </c>
      <c r="D57" s="7">
        <v>-377732.7</v>
      </c>
      <c r="E57" s="7">
        <f t="shared" ref="E57" si="365">SUM(B57:D57)</f>
        <v>68436.099999999977</v>
      </c>
      <c r="F57" s="17"/>
      <c r="G57" s="7">
        <v>164223.35999999999</v>
      </c>
      <c r="H57" s="7">
        <v>-58</v>
      </c>
      <c r="I57" s="7">
        <v>-147663.89000000001</v>
      </c>
      <c r="J57" s="7">
        <f t="shared" ref="J57" si="366">SUM(G57:I57)</f>
        <v>16501.469999999972</v>
      </c>
      <c r="K57" s="17"/>
      <c r="L57" s="7">
        <f t="shared" ref="L57" si="367">B57+G57</f>
        <v>612981.15999999992</v>
      </c>
      <c r="M57" s="7">
        <f t="shared" ref="M57" si="368">C57+H57</f>
        <v>-2647</v>
      </c>
      <c r="N57" s="7">
        <f t="shared" ref="N57" si="369">D57+I57</f>
        <v>-525396.59000000008</v>
      </c>
      <c r="O57" s="7">
        <f t="shared" ref="O57" si="370">E57+J57</f>
        <v>84937.569999999949</v>
      </c>
      <c r="P57" s="7"/>
      <c r="Q57" s="7">
        <f>ROUND(O57*0.1,2)</f>
        <v>8493.76</v>
      </c>
      <c r="R57" s="7">
        <f t="shared" ref="R57" si="371">ROUND(Q57*0.15,2)</f>
        <v>1274.06</v>
      </c>
      <c r="S57" s="7">
        <f t="shared" ref="S57" si="372">ROUND(Q57*0.85,2)</f>
        <v>7219.7</v>
      </c>
    </row>
    <row r="58" spans="1:19" ht="15" customHeight="1" x14ac:dyDescent="0.25">
      <c r="A58" s="28">
        <f t="shared" si="46"/>
        <v>44352</v>
      </c>
      <c r="B58" s="7">
        <v>492224.35</v>
      </c>
      <c r="C58" s="7">
        <v>-1653</v>
      </c>
      <c r="D58" s="7">
        <v>-479488.75</v>
      </c>
      <c r="E58" s="7">
        <f t="shared" ref="E58" si="373">SUM(B58:D58)</f>
        <v>11082.599999999977</v>
      </c>
      <c r="F58" s="17"/>
      <c r="G58" s="7">
        <v>153257.22</v>
      </c>
      <c r="H58" s="7">
        <v>0</v>
      </c>
      <c r="I58" s="7">
        <v>-144155.1</v>
      </c>
      <c r="J58" s="7">
        <f t="shared" ref="J58" si="374">SUM(G58:I58)</f>
        <v>9102.1199999999953</v>
      </c>
      <c r="K58" s="17"/>
      <c r="L58" s="7">
        <f t="shared" ref="L58" si="375">B58+G58</f>
        <v>645481.56999999995</v>
      </c>
      <c r="M58" s="7">
        <f t="shared" ref="M58" si="376">C58+H58</f>
        <v>-1653</v>
      </c>
      <c r="N58" s="7">
        <f t="shared" ref="N58" si="377">D58+I58</f>
        <v>-623643.85</v>
      </c>
      <c r="O58" s="7">
        <f t="shared" ref="O58" si="378">E58+J58</f>
        <v>20184.719999999972</v>
      </c>
      <c r="P58" s="7"/>
      <c r="Q58" s="7">
        <f>ROUND(O58*0.1,2)</f>
        <v>2018.47</v>
      </c>
      <c r="R58" s="7">
        <f t="shared" ref="R58" si="379">ROUND(Q58*0.15,2)</f>
        <v>302.77</v>
      </c>
      <c r="S58" s="7">
        <f t="shared" ref="S58" si="380">ROUND(Q58*0.85,2)</f>
        <v>1715.7</v>
      </c>
    </row>
    <row r="59" spans="1:19" ht="15" customHeight="1" x14ac:dyDescent="0.25">
      <c r="A59" s="28">
        <f t="shared" si="46"/>
        <v>44359</v>
      </c>
      <c r="B59" s="7">
        <v>610279.65</v>
      </c>
      <c r="C59" s="7">
        <v>-6000.3</v>
      </c>
      <c r="D59" s="7">
        <v>-599065.1</v>
      </c>
      <c r="E59" s="7">
        <f t="shared" ref="E59" si="381">SUM(B59:D59)</f>
        <v>5214.25</v>
      </c>
      <c r="F59" s="17"/>
      <c r="G59" s="7">
        <v>233340.92</v>
      </c>
      <c r="H59" s="7">
        <v>-325</v>
      </c>
      <c r="I59" s="7">
        <v>-172817.18</v>
      </c>
      <c r="J59" s="7">
        <f t="shared" ref="J59" si="382">SUM(G59:I59)</f>
        <v>60198.74000000002</v>
      </c>
      <c r="K59" s="17"/>
      <c r="L59" s="7">
        <f t="shared" ref="L59" si="383">B59+G59</f>
        <v>843620.57000000007</v>
      </c>
      <c r="M59" s="7">
        <f t="shared" ref="M59" si="384">C59+H59</f>
        <v>-6325.3</v>
      </c>
      <c r="N59" s="7">
        <f t="shared" ref="N59" si="385">D59+I59</f>
        <v>-771882.28</v>
      </c>
      <c r="O59" s="7">
        <f t="shared" ref="O59" si="386">E59+J59</f>
        <v>65412.99000000002</v>
      </c>
      <c r="P59" s="7"/>
      <c r="Q59" s="7">
        <f>ROUND(O59*0.1,2)</f>
        <v>6541.3</v>
      </c>
      <c r="R59" s="7">
        <f t="shared" ref="R59" si="387">ROUND(Q59*0.15,2)</f>
        <v>981.2</v>
      </c>
      <c r="S59" s="7">
        <f>ROUND(Q59*0.85,2)-0.01</f>
        <v>5560.0999999999995</v>
      </c>
    </row>
    <row r="60" spans="1:19" ht="15" customHeight="1" x14ac:dyDescent="0.25">
      <c r="A60" s="28">
        <f t="shared" si="46"/>
        <v>44366</v>
      </c>
      <c r="B60" s="7">
        <v>458545.85</v>
      </c>
      <c r="C60" s="7">
        <v>-3815</v>
      </c>
      <c r="D60" s="7">
        <v>-360183.35</v>
      </c>
      <c r="E60" s="7">
        <f t="shared" ref="E60" si="388">SUM(B60:D60)</f>
        <v>94547.5</v>
      </c>
      <c r="F60" s="17"/>
      <c r="G60" s="7">
        <v>406775.68</v>
      </c>
      <c r="H60" s="7">
        <v>0</v>
      </c>
      <c r="I60" s="7">
        <v>-400686.02</v>
      </c>
      <c r="J60" s="7">
        <f t="shared" ref="J60" si="389">SUM(G60:I60)</f>
        <v>6089.6599999999744</v>
      </c>
      <c r="K60" s="17"/>
      <c r="L60" s="7">
        <f t="shared" ref="L60" si="390">B60+G60</f>
        <v>865321.53</v>
      </c>
      <c r="M60" s="7">
        <f t="shared" ref="M60" si="391">C60+H60</f>
        <v>-3815</v>
      </c>
      <c r="N60" s="7">
        <f t="shared" ref="N60" si="392">D60+I60</f>
        <v>-760869.37</v>
      </c>
      <c r="O60" s="7">
        <f t="shared" ref="O60" si="393">E60+J60</f>
        <v>100637.15999999997</v>
      </c>
      <c r="P60" s="7"/>
      <c r="Q60" s="7">
        <f>ROUND(O60*0.1,2)</f>
        <v>10063.719999999999</v>
      </c>
      <c r="R60" s="7">
        <f t="shared" ref="R60" si="394">ROUND(Q60*0.15,2)</f>
        <v>1509.56</v>
      </c>
      <c r="S60" s="7">
        <f>ROUND(Q60*0.85,2)</f>
        <v>8554.16</v>
      </c>
    </row>
    <row r="61" spans="1:19" ht="15" customHeight="1" x14ac:dyDescent="0.25">
      <c r="A61" s="28">
        <f t="shared" si="46"/>
        <v>44373</v>
      </c>
      <c r="B61" s="7">
        <v>444830.79</v>
      </c>
      <c r="C61" s="7">
        <v>-5797.5</v>
      </c>
      <c r="D61" s="7">
        <v>-324023.95</v>
      </c>
      <c r="E61" s="7">
        <f t="shared" ref="E61" si="395">SUM(B61:D61)</f>
        <v>115009.33999999997</v>
      </c>
      <c r="F61" s="17"/>
      <c r="G61" s="7">
        <v>151009.13</v>
      </c>
      <c r="H61" s="7">
        <v>0</v>
      </c>
      <c r="I61" s="7">
        <v>-147338.78</v>
      </c>
      <c r="J61" s="7">
        <f t="shared" ref="J61" si="396">SUM(G61:I61)</f>
        <v>3670.3500000000058</v>
      </c>
      <c r="K61" s="17"/>
      <c r="L61" s="7">
        <f t="shared" ref="L61" si="397">B61+G61</f>
        <v>595839.91999999993</v>
      </c>
      <c r="M61" s="7">
        <f t="shared" ref="M61" si="398">C61+H61</f>
        <v>-5797.5</v>
      </c>
      <c r="N61" s="7">
        <f t="shared" ref="N61" si="399">D61+I61</f>
        <v>-471362.73</v>
      </c>
      <c r="O61" s="7">
        <f t="shared" ref="O61" si="400">E61+J61</f>
        <v>118679.68999999997</v>
      </c>
      <c r="P61" s="7"/>
      <c r="Q61" s="7">
        <f>ROUND(O61*0.1,2)</f>
        <v>11867.97</v>
      </c>
      <c r="R61" s="7">
        <f t="shared" ref="R61" si="401">ROUND(Q61*0.15,2)</f>
        <v>1780.2</v>
      </c>
      <c r="S61" s="7">
        <f>ROUND(Q61*0.85,2)</f>
        <v>10087.77</v>
      </c>
    </row>
    <row r="62" spans="1:19" ht="15" customHeight="1" x14ac:dyDescent="0.25">
      <c r="A62" s="29" t="s">
        <v>23</v>
      </c>
      <c r="B62" s="7">
        <v>213227.6</v>
      </c>
      <c r="C62" s="7">
        <v>-2039.45</v>
      </c>
      <c r="D62" s="7">
        <v>-175434.1</v>
      </c>
      <c r="E62" s="7">
        <f t="shared" ref="E62" si="402">SUM(B62:D62)</f>
        <v>35754.049999999988</v>
      </c>
      <c r="F62" s="17"/>
      <c r="G62" s="7">
        <v>59390.79</v>
      </c>
      <c r="H62" s="7">
        <v>0</v>
      </c>
      <c r="I62" s="7">
        <v>-67407.429999999993</v>
      </c>
      <c r="J62" s="7">
        <f t="shared" ref="J62" si="403">SUM(G62:I62)</f>
        <v>-8016.6399999999921</v>
      </c>
      <c r="K62" s="17"/>
      <c r="L62" s="7">
        <f t="shared" ref="L62" si="404">B62+G62</f>
        <v>272618.39</v>
      </c>
      <c r="M62" s="7">
        <f t="shared" ref="M62" si="405">C62+H62</f>
        <v>-2039.45</v>
      </c>
      <c r="N62" s="7">
        <f t="shared" ref="N62" si="406">D62+I62</f>
        <v>-242841.53</v>
      </c>
      <c r="O62" s="7">
        <f t="shared" ref="O62" si="407">E62+J62</f>
        <v>27737.409999999996</v>
      </c>
      <c r="P62" s="7"/>
      <c r="Q62" s="7">
        <f>ROUND(O62*0.1,2)+0.01</f>
        <v>2773.75</v>
      </c>
      <c r="R62" s="7">
        <f t="shared" ref="R62" si="408">ROUND(Q62*0.15,2)</f>
        <v>416.06</v>
      </c>
      <c r="S62" s="7">
        <f>ROUND(Q62*0.85,2)</f>
        <v>2357.69</v>
      </c>
    </row>
    <row r="63" spans="1:19" x14ac:dyDescent="0.25">
      <c r="Q63" s="8"/>
      <c r="R63" s="8"/>
      <c r="S63" s="8"/>
    </row>
    <row r="64" spans="1:19" ht="15" customHeight="1" thickBot="1" x14ac:dyDescent="0.3">
      <c r="B64" s="9">
        <f>SUM(B10:B63)</f>
        <v>30780799.20000001</v>
      </c>
      <c r="C64" s="9">
        <f>SUM(C10:C63)</f>
        <v>-505280.4499999999</v>
      </c>
      <c r="D64" s="9">
        <f>SUM(D10:D63)</f>
        <v>-26977776.949999999</v>
      </c>
      <c r="E64" s="9">
        <f>SUM(E10:E63)</f>
        <v>3297741.8</v>
      </c>
      <c r="F64" s="17"/>
      <c r="G64" s="9">
        <f>SUM(G10:G63)</f>
        <v>15358905.210000001</v>
      </c>
      <c r="H64" s="9">
        <f>SUM(H10:H63)</f>
        <v>-3537.3599999999997</v>
      </c>
      <c r="I64" s="9">
        <f>SUM(I10:I63)</f>
        <v>-14715481.659999996</v>
      </c>
      <c r="J64" s="9">
        <f>SUM(J10:J63)</f>
        <v>639886.18999999925</v>
      </c>
      <c r="K64" s="17"/>
      <c r="L64" s="9">
        <f>SUM(L10:L63)</f>
        <v>46139704.410000004</v>
      </c>
      <c r="M64" s="9">
        <f>SUM(M10:M63)</f>
        <v>-508817.80999999994</v>
      </c>
      <c r="N64" s="9">
        <f>SUM(N10:N63)</f>
        <v>-41693258.609999999</v>
      </c>
      <c r="O64" s="9">
        <f>SUM(O10:O63)</f>
        <v>3937627.9899999979</v>
      </c>
      <c r="P64" s="17"/>
      <c r="Q64" s="9">
        <f>SUM(Q10:Q63)</f>
        <v>393762.80999999971</v>
      </c>
      <c r="R64" s="9">
        <f>SUM(R10:R63)</f>
        <v>59064.439999999995</v>
      </c>
      <c r="S64" s="9">
        <f>SUM(S10:S63)</f>
        <v>334698.37</v>
      </c>
    </row>
    <row r="65" spans="1:1" ht="15" customHeight="1" thickTop="1" x14ac:dyDescent="0.25"/>
    <row r="66" spans="1:1" ht="15" customHeight="1" x14ac:dyDescent="0.25">
      <c r="A66" s="15" t="s">
        <v>19</v>
      </c>
    </row>
    <row r="67" spans="1:1" ht="15" customHeight="1" x14ac:dyDescent="0.25">
      <c r="A67" s="15" t="s">
        <v>11</v>
      </c>
    </row>
    <row r="68" spans="1:1" ht="15" customHeight="1" x14ac:dyDescent="0.25">
      <c r="A68" s="15" t="s">
        <v>24</v>
      </c>
    </row>
  </sheetData>
  <mergeCells count="5">
    <mergeCell ref="A1:S1"/>
    <mergeCell ref="A8:S8"/>
    <mergeCell ref="B3:E3"/>
    <mergeCell ref="G3:J3"/>
    <mergeCell ref="L3:O3"/>
  </mergeCells>
  <pageMargins left="0.25" right="0.5" top="0.25" bottom="0.25" header="0" footer="0"/>
  <pageSetup paperSize="5" scale="66" orientation="landscape" r:id="rId1"/>
  <ignoredErrors>
    <ignoredError sqref="E1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8"/>
  <sheetViews>
    <sheetView topLeftCell="M1" zoomScaleNormal="100" workbookViewId="0">
      <pane ySplit="7" topLeftCell="A35" activePane="bottomLeft" state="frozen"/>
      <selection activeCell="A4" sqref="A4:S4"/>
      <selection pane="bottomLeft" activeCell="O64" sqref="O64"/>
    </sheetView>
  </sheetViews>
  <sheetFormatPr defaultColWidth="10.7109375" defaultRowHeight="15" customHeight="1" x14ac:dyDescent="0.25"/>
  <cols>
    <col min="1" max="1" width="13" style="2" customWidth="1"/>
    <col min="2" max="5" width="15.7109375" style="1" customWidth="1"/>
    <col min="6" max="6" width="4.7109375" style="16" customWidth="1"/>
    <col min="7" max="10" width="15.7109375" style="1" customWidth="1"/>
    <col min="11" max="11" width="4.7109375" style="16" customWidth="1"/>
    <col min="12" max="15" width="15.7109375" style="1" customWidth="1"/>
    <col min="16" max="16" width="4.7109375" style="16" customWidth="1"/>
    <col min="17" max="17" width="15.7109375" style="1" customWidth="1"/>
    <col min="18" max="19" width="14.7109375" style="1" customWidth="1"/>
    <col min="20" max="16384" width="10.7109375" style="1"/>
  </cols>
  <sheetData>
    <row r="1" spans="1:19" ht="15" customHeight="1" x14ac:dyDescent="0.25">
      <c r="A1" s="36" t="s">
        <v>12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</row>
    <row r="2" spans="1:19" ht="1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</row>
    <row r="3" spans="1:19" ht="15" customHeight="1" x14ac:dyDescent="0.25">
      <c r="A3" s="23"/>
      <c r="B3" s="30" t="s">
        <v>14</v>
      </c>
      <c r="C3" s="30"/>
      <c r="D3" s="30"/>
      <c r="E3" s="30"/>
      <c r="F3" s="18"/>
      <c r="G3" s="30" t="s">
        <v>16</v>
      </c>
      <c r="H3" s="30"/>
      <c r="I3" s="30"/>
      <c r="J3" s="30"/>
      <c r="K3" s="18"/>
      <c r="L3" s="30" t="s">
        <v>15</v>
      </c>
      <c r="M3" s="30"/>
      <c r="N3" s="30"/>
      <c r="O3" s="30"/>
      <c r="P3" s="23"/>
    </row>
    <row r="4" spans="1:19" s="6" customFormat="1" ht="25.5" x14ac:dyDescent="0.2">
      <c r="A4" s="3"/>
      <c r="B4" s="5" t="s">
        <v>0</v>
      </c>
      <c r="C4" s="4" t="s">
        <v>2</v>
      </c>
      <c r="D4" s="5" t="s">
        <v>1</v>
      </c>
      <c r="E4" s="5" t="s">
        <v>7</v>
      </c>
      <c r="F4" s="19"/>
      <c r="G4" s="5" t="s">
        <v>0</v>
      </c>
      <c r="H4" s="4" t="s">
        <v>2</v>
      </c>
      <c r="I4" s="5" t="s">
        <v>1</v>
      </c>
      <c r="J4" s="5" t="s">
        <v>7</v>
      </c>
      <c r="K4" s="19"/>
      <c r="L4" s="5" t="s">
        <v>0</v>
      </c>
      <c r="M4" s="4" t="s">
        <v>2</v>
      </c>
      <c r="N4" s="5" t="s">
        <v>1</v>
      </c>
      <c r="O4" s="5" t="s">
        <v>7</v>
      </c>
      <c r="P4" s="19"/>
      <c r="Q4" s="5" t="s">
        <v>8</v>
      </c>
      <c r="R4" s="5" t="s">
        <v>9</v>
      </c>
      <c r="S4" s="5" t="s">
        <v>10</v>
      </c>
    </row>
    <row r="6" spans="1:19" ht="15" customHeight="1" x14ac:dyDescent="0.25">
      <c r="A6" s="28" t="s">
        <v>17</v>
      </c>
      <c r="B6" s="7">
        <v>582075.79999999993</v>
      </c>
      <c r="C6" s="7">
        <v>-4645</v>
      </c>
      <c r="D6" s="7">
        <v>-541589.19000000006</v>
      </c>
      <c r="E6" s="7">
        <v>35841.610000000015</v>
      </c>
      <c r="F6" s="17"/>
      <c r="G6" s="26">
        <v>0</v>
      </c>
      <c r="H6" s="26">
        <v>0</v>
      </c>
      <c r="I6" s="26">
        <v>-4020.8</v>
      </c>
      <c r="J6" s="26">
        <v>-4020.8</v>
      </c>
      <c r="K6" s="17"/>
      <c r="L6" s="7">
        <v>582075.79999999993</v>
      </c>
      <c r="M6" s="7">
        <v>-4645</v>
      </c>
      <c r="N6" s="7">
        <v>-545609.99</v>
      </c>
      <c r="O6" s="7">
        <v>31820.810000000019</v>
      </c>
      <c r="P6" s="17"/>
      <c r="Q6" s="7">
        <v>3182.0599999999995</v>
      </c>
      <c r="R6" s="7">
        <v>477.29999999999995</v>
      </c>
      <c r="S6" s="7">
        <v>2704.7600000000007</v>
      </c>
    </row>
    <row r="8" spans="1:19" ht="15" customHeight="1" x14ac:dyDescent="0.25">
      <c r="A8" s="34" t="s">
        <v>20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</row>
    <row r="9" spans="1:19" ht="15" customHeight="1" x14ac:dyDescent="0.25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</row>
    <row r="10" spans="1:19" ht="15" customHeight="1" x14ac:dyDescent="0.25">
      <c r="A10" s="28" t="s">
        <v>18</v>
      </c>
      <c r="B10" s="7">
        <v>0</v>
      </c>
      <c r="C10" s="7">
        <v>0</v>
      </c>
      <c r="D10" s="7">
        <v>0</v>
      </c>
      <c r="E10" s="7">
        <f t="shared" ref="E10:E16" si="0">SUM(B10:D10)</f>
        <v>0</v>
      </c>
      <c r="F10" s="17"/>
      <c r="G10" s="7">
        <v>0</v>
      </c>
      <c r="H10" s="7">
        <v>0</v>
      </c>
      <c r="I10" s="7">
        <v>0</v>
      </c>
      <c r="J10" s="7">
        <f t="shared" ref="J10:J15" si="1">SUM(G10:I10)</f>
        <v>0</v>
      </c>
      <c r="K10" s="17"/>
      <c r="L10" s="7">
        <f t="shared" ref="L10:L15" si="2">B10+G10</f>
        <v>0</v>
      </c>
      <c r="M10" s="7">
        <f t="shared" ref="M10:N10" si="3">C10+H10</f>
        <v>0</v>
      </c>
      <c r="N10" s="7">
        <f t="shared" si="3"/>
        <v>0</v>
      </c>
      <c r="O10" s="7">
        <f t="shared" ref="O10:O15" si="4">E10+J10</f>
        <v>0</v>
      </c>
      <c r="P10" s="7"/>
      <c r="Q10" s="7">
        <f t="shared" ref="Q10" si="5">ROUND(O10*0.1,2)</f>
        <v>0</v>
      </c>
      <c r="R10" s="7">
        <f t="shared" ref="R10" si="6">ROUND(Q10*0.15,2)</f>
        <v>0</v>
      </c>
      <c r="S10" s="7">
        <f t="shared" ref="S10" si="7">ROUND(Q10*0.85,2)</f>
        <v>0</v>
      </c>
    </row>
    <row r="11" spans="1:19" ht="15" customHeight="1" x14ac:dyDescent="0.25">
      <c r="A11" s="28">
        <v>44023</v>
      </c>
      <c r="B11" s="7">
        <v>0</v>
      </c>
      <c r="C11" s="7">
        <v>0</v>
      </c>
      <c r="D11" s="7">
        <v>0</v>
      </c>
      <c r="E11" s="7">
        <f t="shared" si="0"/>
        <v>0</v>
      </c>
      <c r="F11" s="17"/>
      <c r="G11" s="7">
        <v>0</v>
      </c>
      <c r="H11" s="7">
        <v>0</v>
      </c>
      <c r="I11" s="7">
        <v>0</v>
      </c>
      <c r="J11" s="7">
        <f t="shared" si="1"/>
        <v>0</v>
      </c>
      <c r="K11" s="17"/>
      <c r="L11" s="7">
        <f t="shared" si="2"/>
        <v>0</v>
      </c>
      <c r="M11" s="7">
        <f t="shared" ref="M11" si="8">C11+H11</f>
        <v>0</v>
      </c>
      <c r="N11" s="7">
        <f t="shared" ref="N11" si="9">D11+I11</f>
        <v>0</v>
      </c>
      <c r="O11" s="7">
        <f t="shared" si="4"/>
        <v>0</v>
      </c>
      <c r="P11" s="7"/>
      <c r="Q11" s="7">
        <f t="shared" ref="Q11" si="10">ROUND(O11*0.1,2)</f>
        <v>0</v>
      </c>
      <c r="R11" s="7">
        <f t="shared" ref="R11" si="11">ROUND(Q11*0.15,2)</f>
        <v>0</v>
      </c>
      <c r="S11" s="7">
        <f t="shared" ref="S11" si="12">ROUND(Q11*0.85,2)</f>
        <v>0</v>
      </c>
    </row>
    <row r="12" spans="1:19" ht="15" customHeight="1" x14ac:dyDescent="0.25">
      <c r="A12" s="28">
        <f t="shared" ref="A12:A17" si="13">A11+7</f>
        <v>44030</v>
      </c>
      <c r="B12" s="7">
        <v>0</v>
      </c>
      <c r="C12" s="7">
        <v>0</v>
      </c>
      <c r="D12" s="7">
        <v>0</v>
      </c>
      <c r="E12" s="7">
        <f t="shared" si="0"/>
        <v>0</v>
      </c>
      <c r="F12" s="17"/>
      <c r="G12" s="7">
        <v>0</v>
      </c>
      <c r="H12" s="7">
        <v>0</v>
      </c>
      <c r="I12" s="7">
        <v>0</v>
      </c>
      <c r="J12" s="7">
        <f t="shared" si="1"/>
        <v>0</v>
      </c>
      <c r="K12" s="17"/>
      <c r="L12" s="7">
        <f t="shared" si="2"/>
        <v>0</v>
      </c>
      <c r="M12" s="7">
        <f t="shared" ref="M12" si="14">C12+H12</f>
        <v>0</v>
      </c>
      <c r="N12" s="7">
        <f t="shared" ref="N12" si="15">D12+I12</f>
        <v>0</v>
      </c>
      <c r="O12" s="7">
        <f t="shared" si="4"/>
        <v>0</v>
      </c>
      <c r="P12" s="7"/>
      <c r="Q12" s="7">
        <f t="shared" ref="Q12" si="16">ROUND(O12*0.1,2)</f>
        <v>0</v>
      </c>
      <c r="R12" s="7">
        <f t="shared" ref="R12" si="17">ROUND(Q12*0.15,2)</f>
        <v>0</v>
      </c>
      <c r="S12" s="7">
        <f t="shared" ref="S12" si="18">ROUND(Q12*0.85,2)</f>
        <v>0</v>
      </c>
    </row>
    <row r="13" spans="1:19" ht="15" customHeight="1" x14ac:dyDescent="0.25">
      <c r="A13" s="28">
        <f t="shared" si="13"/>
        <v>44037</v>
      </c>
      <c r="B13" s="7">
        <v>0</v>
      </c>
      <c r="C13" s="7">
        <v>0</v>
      </c>
      <c r="D13" s="7">
        <v>0</v>
      </c>
      <c r="E13" s="7">
        <f t="shared" si="0"/>
        <v>0</v>
      </c>
      <c r="F13" s="17"/>
      <c r="G13" s="7">
        <v>0</v>
      </c>
      <c r="H13" s="7">
        <v>0</v>
      </c>
      <c r="I13" s="7">
        <v>0</v>
      </c>
      <c r="J13" s="7">
        <f t="shared" si="1"/>
        <v>0</v>
      </c>
      <c r="K13" s="17"/>
      <c r="L13" s="7">
        <f t="shared" si="2"/>
        <v>0</v>
      </c>
      <c r="M13" s="7">
        <f t="shared" ref="M13" si="19">C13+H13</f>
        <v>0</v>
      </c>
      <c r="N13" s="7">
        <f t="shared" ref="N13" si="20">D13+I13</f>
        <v>0</v>
      </c>
      <c r="O13" s="7">
        <f t="shared" si="4"/>
        <v>0</v>
      </c>
      <c r="P13" s="7"/>
      <c r="Q13" s="7">
        <f t="shared" ref="Q13" si="21">ROUND(O13*0.1,2)</f>
        <v>0</v>
      </c>
      <c r="R13" s="7">
        <f t="shared" ref="R13" si="22">ROUND(Q13*0.15,2)</f>
        <v>0</v>
      </c>
      <c r="S13" s="7">
        <f t="shared" ref="S13" si="23">ROUND(Q13*0.85,2)</f>
        <v>0</v>
      </c>
    </row>
    <row r="14" spans="1:19" ht="15" customHeight="1" x14ac:dyDescent="0.25">
      <c r="A14" s="28">
        <f t="shared" si="13"/>
        <v>44044</v>
      </c>
      <c r="B14" s="7">
        <v>0</v>
      </c>
      <c r="C14" s="7">
        <v>0</v>
      </c>
      <c r="D14" s="7">
        <v>0</v>
      </c>
      <c r="E14" s="7">
        <f t="shared" si="0"/>
        <v>0</v>
      </c>
      <c r="F14" s="17"/>
      <c r="G14" s="7">
        <v>0</v>
      </c>
      <c r="H14" s="7">
        <v>0</v>
      </c>
      <c r="I14" s="7">
        <v>0</v>
      </c>
      <c r="J14" s="7">
        <f t="shared" si="1"/>
        <v>0</v>
      </c>
      <c r="K14" s="17"/>
      <c r="L14" s="7">
        <f t="shared" si="2"/>
        <v>0</v>
      </c>
      <c r="M14" s="7">
        <f t="shared" ref="M14" si="24">C14+H14</f>
        <v>0</v>
      </c>
      <c r="N14" s="7">
        <f t="shared" ref="N14" si="25">D14+I14</f>
        <v>0</v>
      </c>
      <c r="O14" s="7">
        <f t="shared" si="4"/>
        <v>0</v>
      </c>
      <c r="P14" s="7"/>
      <c r="Q14" s="7">
        <f t="shared" ref="Q14" si="26">ROUND(O14*0.1,2)</f>
        <v>0</v>
      </c>
      <c r="R14" s="7">
        <f t="shared" ref="R14" si="27">ROUND(Q14*0.15,2)</f>
        <v>0</v>
      </c>
      <c r="S14" s="7">
        <f t="shared" ref="S14" si="28">ROUND(Q14*0.85,2)</f>
        <v>0</v>
      </c>
    </row>
    <row r="15" spans="1:19" ht="15" customHeight="1" x14ac:dyDescent="0.25">
      <c r="A15" s="28">
        <f t="shared" si="13"/>
        <v>44051</v>
      </c>
      <c r="B15" s="7">
        <v>0</v>
      </c>
      <c r="C15" s="7">
        <v>0</v>
      </c>
      <c r="D15" s="7">
        <v>0</v>
      </c>
      <c r="E15" s="7">
        <f t="shared" si="0"/>
        <v>0</v>
      </c>
      <c r="F15" s="17"/>
      <c r="G15" s="7">
        <v>0</v>
      </c>
      <c r="H15" s="7">
        <v>0</v>
      </c>
      <c r="I15" s="7">
        <v>0</v>
      </c>
      <c r="J15" s="7">
        <f t="shared" si="1"/>
        <v>0</v>
      </c>
      <c r="K15" s="17"/>
      <c r="L15" s="7">
        <f t="shared" si="2"/>
        <v>0</v>
      </c>
      <c r="M15" s="7">
        <f t="shared" ref="M15" si="29">C15+H15</f>
        <v>0</v>
      </c>
      <c r="N15" s="7">
        <f t="shared" ref="N15" si="30">D15+I15</f>
        <v>0</v>
      </c>
      <c r="O15" s="7">
        <f t="shared" si="4"/>
        <v>0</v>
      </c>
      <c r="P15" s="7"/>
      <c r="Q15" s="7">
        <f t="shared" ref="Q15" si="31">ROUND(O15*0.1,2)</f>
        <v>0</v>
      </c>
      <c r="R15" s="7">
        <f t="shared" ref="R15" si="32">ROUND(Q15*0.15,2)</f>
        <v>0</v>
      </c>
      <c r="S15" s="7">
        <f t="shared" ref="S15" si="33">ROUND(Q15*0.85,2)</f>
        <v>0</v>
      </c>
    </row>
    <row r="16" spans="1:19" ht="15" customHeight="1" x14ac:dyDescent="0.25">
      <c r="A16" s="28">
        <f t="shared" si="13"/>
        <v>44058</v>
      </c>
      <c r="B16" s="7">
        <v>0</v>
      </c>
      <c r="C16" s="7">
        <v>0</v>
      </c>
      <c r="D16" s="7">
        <v>0</v>
      </c>
      <c r="E16" s="7">
        <f t="shared" si="0"/>
        <v>0</v>
      </c>
      <c r="F16" s="17"/>
      <c r="G16" s="7">
        <v>0</v>
      </c>
      <c r="H16" s="7">
        <v>0</v>
      </c>
      <c r="I16" s="7">
        <v>0</v>
      </c>
      <c r="J16" s="7">
        <f t="shared" ref="J16" si="34">SUM(G16:I16)</f>
        <v>0</v>
      </c>
      <c r="K16" s="17"/>
      <c r="L16" s="7">
        <f t="shared" ref="L16" si="35">B16+G16</f>
        <v>0</v>
      </c>
      <c r="M16" s="7">
        <f t="shared" ref="M16" si="36">C16+H16</f>
        <v>0</v>
      </c>
      <c r="N16" s="7">
        <f t="shared" ref="N16" si="37">D16+I16</f>
        <v>0</v>
      </c>
      <c r="O16" s="7">
        <f t="shared" ref="O16" si="38">E16+J16</f>
        <v>0</v>
      </c>
      <c r="P16" s="7"/>
      <c r="Q16" s="7">
        <f t="shared" ref="Q16" si="39">ROUND(O16*0.1,2)</f>
        <v>0</v>
      </c>
      <c r="R16" s="7">
        <f t="shared" ref="R16" si="40">ROUND(Q16*0.15,2)</f>
        <v>0</v>
      </c>
      <c r="S16" s="7">
        <f t="shared" ref="S16" si="41">ROUND(Q16*0.85,2)</f>
        <v>0</v>
      </c>
    </row>
    <row r="17" spans="1:19" ht="15" customHeight="1" x14ac:dyDescent="0.25">
      <c r="A17" s="28">
        <f t="shared" si="13"/>
        <v>44065</v>
      </c>
      <c r="B17" s="7">
        <v>0</v>
      </c>
      <c r="C17" s="7">
        <v>0</v>
      </c>
      <c r="D17" s="7">
        <v>0</v>
      </c>
      <c r="E17" s="7">
        <f t="shared" ref="E17" si="42">SUM(B17:D17)</f>
        <v>0</v>
      </c>
      <c r="F17" s="17"/>
      <c r="G17" s="7">
        <v>0</v>
      </c>
      <c r="H17" s="7">
        <v>0</v>
      </c>
      <c r="I17" s="7">
        <v>0</v>
      </c>
      <c r="J17" s="7">
        <f t="shared" ref="J17" si="43">SUM(G17:I17)</f>
        <v>0</v>
      </c>
      <c r="K17" s="17"/>
      <c r="L17" s="7">
        <f t="shared" ref="L17" si="44">B17+G17</f>
        <v>0</v>
      </c>
      <c r="M17" s="7">
        <f t="shared" ref="M17" si="45">C17+H17</f>
        <v>0</v>
      </c>
      <c r="N17" s="7">
        <f t="shared" ref="N17" si="46">D17+I17</f>
        <v>0</v>
      </c>
      <c r="O17" s="7">
        <f t="shared" ref="O17" si="47">E17+J17</f>
        <v>0</v>
      </c>
      <c r="P17" s="7"/>
      <c r="Q17" s="7">
        <f t="shared" ref="Q17" si="48">ROUND(O17*0.1,2)</f>
        <v>0</v>
      </c>
      <c r="R17" s="7">
        <f t="shared" ref="R17" si="49">ROUND(Q17*0.15,2)</f>
        <v>0</v>
      </c>
      <c r="S17" s="7">
        <f t="shared" ref="S17" si="50">ROUND(Q17*0.85,2)</f>
        <v>0</v>
      </c>
    </row>
    <row r="18" spans="1:19" ht="15" customHeight="1" x14ac:dyDescent="0.25">
      <c r="A18" s="28">
        <f t="shared" ref="A18:A61" si="51">A17+7</f>
        <v>44072</v>
      </c>
      <c r="B18" s="7">
        <v>0</v>
      </c>
      <c r="C18" s="7">
        <v>0</v>
      </c>
      <c r="D18" s="7">
        <v>0</v>
      </c>
      <c r="E18" s="7">
        <f t="shared" ref="E18" si="52">SUM(B18:D18)</f>
        <v>0</v>
      </c>
      <c r="F18" s="17"/>
      <c r="G18" s="7">
        <v>0</v>
      </c>
      <c r="H18" s="7">
        <v>0</v>
      </c>
      <c r="I18" s="7">
        <v>0</v>
      </c>
      <c r="J18" s="7">
        <f t="shared" ref="J18" si="53">SUM(G18:I18)</f>
        <v>0</v>
      </c>
      <c r="K18" s="17"/>
      <c r="L18" s="7">
        <f t="shared" ref="L18" si="54">B18+G18</f>
        <v>0</v>
      </c>
      <c r="M18" s="7">
        <f t="shared" ref="M18" si="55">C18+H18</f>
        <v>0</v>
      </c>
      <c r="N18" s="7">
        <f t="shared" ref="N18" si="56">D18+I18</f>
        <v>0</v>
      </c>
      <c r="O18" s="7">
        <f t="shared" ref="O18" si="57">E18+J18</f>
        <v>0</v>
      </c>
      <c r="P18" s="7"/>
      <c r="Q18" s="7">
        <f t="shared" ref="Q18" si="58">ROUND(O18*0.1,2)</f>
        <v>0</v>
      </c>
      <c r="R18" s="7">
        <f t="shared" ref="R18" si="59">ROUND(Q18*0.15,2)</f>
        <v>0</v>
      </c>
      <c r="S18" s="7">
        <f t="shared" ref="S18" si="60">ROUND(Q18*0.85,2)</f>
        <v>0</v>
      </c>
    </row>
    <row r="19" spans="1:19" ht="15" customHeight="1" x14ac:dyDescent="0.25">
      <c r="A19" s="28">
        <f t="shared" si="51"/>
        <v>44079</v>
      </c>
      <c r="B19" s="7">
        <v>15032</v>
      </c>
      <c r="C19" s="7">
        <v>-210</v>
      </c>
      <c r="D19" s="7">
        <v>-9404.06</v>
      </c>
      <c r="E19" s="7">
        <f t="shared" ref="E19" si="61">SUM(B19:D19)</f>
        <v>5417.9400000000005</v>
      </c>
      <c r="F19" s="17"/>
      <c r="G19" s="7">
        <v>2552.59</v>
      </c>
      <c r="H19" s="7">
        <v>0</v>
      </c>
      <c r="I19" s="7">
        <v>-3510.46</v>
      </c>
      <c r="J19" s="7">
        <f t="shared" ref="J19" si="62">SUM(G19:I19)</f>
        <v>-957.86999999999989</v>
      </c>
      <c r="K19" s="17"/>
      <c r="L19" s="7">
        <f t="shared" ref="L19" si="63">B19+G19</f>
        <v>17584.59</v>
      </c>
      <c r="M19" s="7">
        <f t="shared" ref="M19" si="64">C19+H19</f>
        <v>-210</v>
      </c>
      <c r="N19" s="7">
        <f t="shared" ref="N19" si="65">D19+I19</f>
        <v>-12914.52</v>
      </c>
      <c r="O19" s="7">
        <f t="shared" ref="O19" si="66">E19+J19</f>
        <v>4460.0700000000006</v>
      </c>
      <c r="P19" s="7"/>
      <c r="Q19" s="7">
        <f t="shared" ref="Q19" si="67">ROUND(O19*0.1,2)</f>
        <v>446.01</v>
      </c>
      <c r="R19" s="7">
        <f t="shared" ref="R19" si="68">ROUND(Q19*0.15,2)</f>
        <v>66.900000000000006</v>
      </c>
      <c r="S19" s="7">
        <f t="shared" ref="S19" si="69">ROUND(Q19*0.85,2)</f>
        <v>379.11</v>
      </c>
    </row>
    <row r="20" spans="1:19" ht="15" customHeight="1" x14ac:dyDescent="0.25">
      <c r="A20" s="28">
        <f t="shared" si="51"/>
        <v>44086</v>
      </c>
      <c r="B20" s="7">
        <v>40793.9</v>
      </c>
      <c r="C20" s="7">
        <v>-213</v>
      </c>
      <c r="D20" s="7">
        <v>-21661.78</v>
      </c>
      <c r="E20" s="7">
        <f t="shared" ref="E20" si="70">SUM(B20:D20)</f>
        <v>18919.120000000003</v>
      </c>
      <c r="F20" s="17"/>
      <c r="G20" s="7">
        <v>5153.42</v>
      </c>
      <c r="H20" s="7">
        <v>0</v>
      </c>
      <c r="I20" s="7">
        <v>-2261.66</v>
      </c>
      <c r="J20" s="7">
        <f t="shared" ref="J20" si="71">SUM(G20:I20)</f>
        <v>2891.76</v>
      </c>
      <c r="K20" s="17"/>
      <c r="L20" s="7">
        <f t="shared" ref="L20" si="72">B20+G20</f>
        <v>45947.32</v>
      </c>
      <c r="M20" s="7">
        <f t="shared" ref="M20" si="73">C20+H20</f>
        <v>-213</v>
      </c>
      <c r="N20" s="7">
        <f t="shared" ref="N20" si="74">D20+I20</f>
        <v>-23923.439999999999</v>
      </c>
      <c r="O20" s="7">
        <f t="shared" ref="O20" si="75">E20+J20</f>
        <v>21810.880000000005</v>
      </c>
      <c r="P20" s="7"/>
      <c r="Q20" s="7">
        <f>ROUND(O20*0.1,2)-0.01</f>
        <v>2181.08</v>
      </c>
      <c r="R20" s="7">
        <f t="shared" ref="R20" si="76">ROUND(Q20*0.15,2)</f>
        <v>327.16000000000003</v>
      </c>
      <c r="S20" s="7">
        <f t="shared" ref="S20" si="77">ROUND(Q20*0.85,2)</f>
        <v>1853.92</v>
      </c>
    </row>
    <row r="21" spans="1:19" ht="15" customHeight="1" x14ac:dyDescent="0.25">
      <c r="A21" s="28">
        <f t="shared" si="51"/>
        <v>44093</v>
      </c>
      <c r="B21" s="7">
        <v>63948.7</v>
      </c>
      <c r="C21" s="7">
        <v>-1842</v>
      </c>
      <c r="D21" s="7">
        <v>-50734.79</v>
      </c>
      <c r="E21" s="7">
        <f t="shared" ref="E21" si="78">SUM(B21:D21)</f>
        <v>11371.909999999996</v>
      </c>
      <c r="F21" s="17"/>
      <c r="G21" s="7">
        <v>5614.76</v>
      </c>
      <c r="H21" s="7">
        <v>0</v>
      </c>
      <c r="I21" s="7">
        <v>-5346.07</v>
      </c>
      <c r="J21" s="7">
        <f t="shared" ref="J21" si="79">SUM(G21:I21)</f>
        <v>268.69000000000051</v>
      </c>
      <c r="K21" s="17"/>
      <c r="L21" s="7">
        <f t="shared" ref="L21" si="80">B21+G21</f>
        <v>69563.459999999992</v>
      </c>
      <c r="M21" s="7">
        <f t="shared" ref="M21" si="81">C21+H21</f>
        <v>-1842</v>
      </c>
      <c r="N21" s="7">
        <f t="shared" ref="N21" si="82">D21+I21</f>
        <v>-56080.86</v>
      </c>
      <c r="O21" s="7">
        <f t="shared" ref="O21" si="83">E21+J21</f>
        <v>11640.599999999997</v>
      </c>
      <c r="P21" s="7"/>
      <c r="Q21" s="7">
        <f>ROUND(O21*0.1,2)+0.01</f>
        <v>1164.07</v>
      </c>
      <c r="R21" s="7">
        <f t="shared" ref="R21" si="84">ROUND(Q21*0.15,2)</f>
        <v>174.61</v>
      </c>
      <c r="S21" s="7">
        <f t="shared" ref="S21" si="85">ROUND(Q21*0.85,2)</f>
        <v>989.46</v>
      </c>
    </row>
    <row r="22" spans="1:19" ht="15" customHeight="1" x14ac:dyDescent="0.25">
      <c r="A22" s="28">
        <f t="shared" si="51"/>
        <v>44100</v>
      </c>
      <c r="B22" s="7">
        <v>86509.1</v>
      </c>
      <c r="C22" s="7">
        <v>-332</v>
      </c>
      <c r="D22" s="7">
        <v>-78514.600000000006</v>
      </c>
      <c r="E22" s="7">
        <f t="shared" ref="E22" si="86">SUM(B22:D22)</f>
        <v>7662.5</v>
      </c>
      <c r="F22" s="17"/>
      <c r="G22" s="7">
        <v>9263.9</v>
      </c>
      <c r="H22" s="7">
        <v>0</v>
      </c>
      <c r="I22" s="7">
        <v>-7447.56</v>
      </c>
      <c r="J22" s="7">
        <f t="shared" ref="J22" si="87">SUM(G22:I22)</f>
        <v>1816.3399999999992</v>
      </c>
      <c r="K22" s="17"/>
      <c r="L22" s="7">
        <f t="shared" ref="L22" si="88">B22+G22</f>
        <v>95773</v>
      </c>
      <c r="M22" s="7">
        <f t="shared" ref="M22" si="89">C22+H22</f>
        <v>-332</v>
      </c>
      <c r="N22" s="7">
        <f t="shared" ref="N22" si="90">D22+I22</f>
        <v>-85962.16</v>
      </c>
      <c r="O22" s="7">
        <f t="shared" ref="O22" si="91">E22+J22</f>
        <v>9478.84</v>
      </c>
      <c r="P22" s="7"/>
      <c r="Q22" s="7">
        <f>ROUND(O22*0.1,2)</f>
        <v>947.88</v>
      </c>
      <c r="R22" s="7">
        <f t="shared" ref="R22" si="92">ROUND(Q22*0.15,2)</f>
        <v>142.18</v>
      </c>
      <c r="S22" s="7">
        <f t="shared" ref="S22" si="93">ROUND(Q22*0.85,2)</f>
        <v>805.7</v>
      </c>
    </row>
    <row r="23" spans="1:19" ht="15" customHeight="1" x14ac:dyDescent="0.25">
      <c r="A23" s="28">
        <f t="shared" si="51"/>
        <v>44107</v>
      </c>
      <c r="B23" s="7">
        <v>101720</v>
      </c>
      <c r="C23" s="7">
        <v>-137</v>
      </c>
      <c r="D23" s="7">
        <v>-98987.29</v>
      </c>
      <c r="E23" s="7">
        <f t="shared" ref="E23" si="94">SUM(B23:D23)</f>
        <v>2595.7100000000064</v>
      </c>
      <c r="F23" s="17"/>
      <c r="G23" s="7">
        <v>10878.86</v>
      </c>
      <c r="H23" s="7">
        <v>0</v>
      </c>
      <c r="I23" s="7">
        <v>-6483.7</v>
      </c>
      <c r="J23" s="7">
        <f t="shared" ref="J23" si="95">SUM(G23:I23)</f>
        <v>4395.1600000000008</v>
      </c>
      <c r="K23" s="17"/>
      <c r="L23" s="7">
        <f t="shared" ref="L23" si="96">B23+G23</f>
        <v>112598.86</v>
      </c>
      <c r="M23" s="7">
        <f t="shared" ref="M23" si="97">C23+H23</f>
        <v>-137</v>
      </c>
      <c r="N23" s="7">
        <f t="shared" ref="N23" si="98">D23+I23</f>
        <v>-105470.98999999999</v>
      </c>
      <c r="O23" s="7">
        <f t="shared" ref="O23" si="99">E23+J23</f>
        <v>6990.8700000000072</v>
      </c>
      <c r="P23" s="7"/>
      <c r="Q23" s="7">
        <f>ROUND(O23*0.1,2)</f>
        <v>699.09</v>
      </c>
      <c r="R23" s="7">
        <f t="shared" ref="R23" si="100">ROUND(Q23*0.15,2)</f>
        <v>104.86</v>
      </c>
      <c r="S23" s="7">
        <f t="shared" ref="S23" si="101">ROUND(Q23*0.85,2)</f>
        <v>594.23</v>
      </c>
    </row>
    <row r="24" spans="1:19" ht="15" customHeight="1" x14ac:dyDescent="0.25">
      <c r="A24" s="28">
        <f t="shared" si="51"/>
        <v>44114</v>
      </c>
      <c r="B24" s="7">
        <v>99934.3</v>
      </c>
      <c r="C24" s="7">
        <v>-2345</v>
      </c>
      <c r="D24" s="7">
        <v>-73625.05</v>
      </c>
      <c r="E24" s="7">
        <f t="shared" ref="E24" si="102">SUM(B24:D24)</f>
        <v>23964.25</v>
      </c>
      <c r="F24" s="17"/>
      <c r="G24" s="7">
        <v>14782.72</v>
      </c>
      <c r="H24" s="7">
        <v>0</v>
      </c>
      <c r="I24" s="7">
        <v>-11656.21</v>
      </c>
      <c r="J24" s="7">
        <f t="shared" ref="J24" si="103">SUM(G24:I24)</f>
        <v>3126.51</v>
      </c>
      <c r="K24" s="17"/>
      <c r="L24" s="7">
        <f t="shared" ref="L24" si="104">B24+G24</f>
        <v>114717.02</v>
      </c>
      <c r="M24" s="7">
        <f t="shared" ref="M24" si="105">C24+H24</f>
        <v>-2345</v>
      </c>
      <c r="N24" s="7">
        <f t="shared" ref="N24" si="106">D24+I24</f>
        <v>-85281.260000000009</v>
      </c>
      <c r="O24" s="7">
        <f t="shared" ref="O24" si="107">E24+J24</f>
        <v>27090.760000000002</v>
      </c>
      <c r="P24" s="7"/>
      <c r="Q24" s="7">
        <f>ROUND(O24*0.1,2)-0.01</f>
        <v>2709.0699999999997</v>
      </c>
      <c r="R24" s="7">
        <f t="shared" ref="R24" si="108">ROUND(Q24*0.15,2)</f>
        <v>406.36</v>
      </c>
      <c r="S24" s="7">
        <f t="shared" ref="S24" si="109">ROUND(Q24*0.85,2)</f>
        <v>2302.71</v>
      </c>
    </row>
    <row r="25" spans="1:19" ht="15" customHeight="1" x14ac:dyDescent="0.25">
      <c r="A25" s="28">
        <f t="shared" si="51"/>
        <v>44121</v>
      </c>
      <c r="B25" s="7">
        <v>115936.1</v>
      </c>
      <c r="C25" s="7">
        <v>-1324</v>
      </c>
      <c r="D25" s="7">
        <v>-72425</v>
      </c>
      <c r="E25" s="7">
        <f t="shared" ref="E25" si="110">SUM(B25:D25)</f>
        <v>42187.100000000006</v>
      </c>
      <c r="F25" s="17"/>
      <c r="G25" s="7">
        <v>10735.41</v>
      </c>
      <c r="H25" s="7">
        <v>0</v>
      </c>
      <c r="I25" s="7">
        <v>-6135.75</v>
      </c>
      <c r="J25" s="7">
        <f t="shared" ref="J25" si="111">SUM(G25:I25)</f>
        <v>4599.66</v>
      </c>
      <c r="K25" s="17"/>
      <c r="L25" s="7">
        <f t="shared" ref="L25" si="112">B25+G25</f>
        <v>126671.51000000001</v>
      </c>
      <c r="M25" s="7">
        <f t="shared" ref="M25" si="113">C25+H25</f>
        <v>-1324</v>
      </c>
      <c r="N25" s="7">
        <f t="shared" ref="N25" si="114">D25+I25</f>
        <v>-78560.75</v>
      </c>
      <c r="O25" s="7">
        <f t="shared" ref="O25" si="115">E25+J25</f>
        <v>46786.760000000009</v>
      </c>
      <c r="P25" s="7"/>
      <c r="Q25" s="7">
        <f t="shared" ref="Q25:Q30" si="116">ROUND(O25*0.1,2)</f>
        <v>4678.68</v>
      </c>
      <c r="R25" s="7">
        <f t="shared" ref="R25" si="117">ROUND(Q25*0.15,2)</f>
        <v>701.8</v>
      </c>
      <c r="S25" s="7">
        <f t="shared" ref="S25" si="118">ROUND(Q25*0.85,2)</f>
        <v>3976.88</v>
      </c>
    </row>
    <row r="26" spans="1:19" ht="15" customHeight="1" x14ac:dyDescent="0.25">
      <c r="A26" s="28">
        <f t="shared" si="51"/>
        <v>44128</v>
      </c>
      <c r="B26" s="7">
        <v>135211.20000000001</v>
      </c>
      <c r="C26" s="7">
        <v>-631</v>
      </c>
      <c r="D26" s="7">
        <v>-81965.78</v>
      </c>
      <c r="E26" s="7">
        <f t="shared" ref="E26" si="119">SUM(B26:D26)</f>
        <v>52614.420000000013</v>
      </c>
      <c r="F26" s="17"/>
      <c r="G26" s="7">
        <v>13180.12</v>
      </c>
      <c r="H26" s="7">
        <v>0</v>
      </c>
      <c r="I26" s="7">
        <v>-8872.91</v>
      </c>
      <c r="J26" s="7">
        <f t="shared" ref="J26" si="120">SUM(G26:I26)</f>
        <v>4307.2100000000009</v>
      </c>
      <c r="K26" s="17"/>
      <c r="L26" s="7">
        <f t="shared" ref="L26" si="121">B26+G26</f>
        <v>148391.32</v>
      </c>
      <c r="M26" s="7">
        <f t="shared" ref="M26" si="122">C26+H26</f>
        <v>-631</v>
      </c>
      <c r="N26" s="7">
        <f t="shared" ref="N26" si="123">D26+I26</f>
        <v>-90838.69</v>
      </c>
      <c r="O26" s="7">
        <f t="shared" ref="O26" si="124">E26+J26</f>
        <v>56921.630000000012</v>
      </c>
      <c r="P26" s="7"/>
      <c r="Q26" s="7">
        <f t="shared" si="116"/>
        <v>5692.16</v>
      </c>
      <c r="R26" s="7">
        <f t="shared" ref="R26" si="125">ROUND(Q26*0.15,2)</f>
        <v>853.82</v>
      </c>
      <c r="S26" s="7">
        <f t="shared" ref="S26" si="126">ROUND(Q26*0.85,2)</f>
        <v>4838.34</v>
      </c>
    </row>
    <row r="27" spans="1:19" ht="15" customHeight="1" x14ac:dyDescent="0.25">
      <c r="A27" s="28">
        <f t="shared" si="51"/>
        <v>44135</v>
      </c>
      <c r="B27" s="7">
        <v>101892</v>
      </c>
      <c r="C27" s="7">
        <v>-2231</v>
      </c>
      <c r="D27" s="7">
        <v>-101597.6</v>
      </c>
      <c r="E27" s="7">
        <f t="shared" ref="E27" si="127">SUM(B27:D27)</f>
        <v>-1936.6000000000058</v>
      </c>
      <c r="F27" s="17"/>
      <c r="G27" s="7">
        <v>12489.07</v>
      </c>
      <c r="H27" s="7">
        <v>-100</v>
      </c>
      <c r="I27" s="7">
        <v>-6439.79</v>
      </c>
      <c r="J27" s="7">
        <f t="shared" ref="J27" si="128">SUM(G27:I27)</f>
        <v>5949.28</v>
      </c>
      <c r="K27" s="17"/>
      <c r="L27" s="7">
        <f t="shared" ref="L27" si="129">B27+G27</f>
        <v>114381.07</v>
      </c>
      <c r="M27" s="7">
        <f t="shared" ref="M27" si="130">C27+H27</f>
        <v>-2331</v>
      </c>
      <c r="N27" s="7">
        <f t="shared" ref="N27" si="131">D27+I27</f>
        <v>-108037.39</v>
      </c>
      <c r="O27" s="7">
        <f t="shared" ref="O27" si="132">E27+J27</f>
        <v>4012.6799999999939</v>
      </c>
      <c r="P27" s="7"/>
      <c r="Q27" s="7">
        <f t="shared" si="116"/>
        <v>401.27</v>
      </c>
      <c r="R27" s="7">
        <f t="shared" ref="R27" si="133">ROUND(Q27*0.15,2)</f>
        <v>60.19</v>
      </c>
      <c r="S27" s="7">
        <f t="shared" ref="S27" si="134">ROUND(Q27*0.85,2)</f>
        <v>341.08</v>
      </c>
    </row>
    <row r="28" spans="1:19" ht="15" customHeight="1" x14ac:dyDescent="0.25">
      <c r="A28" s="28">
        <f t="shared" si="51"/>
        <v>44142</v>
      </c>
      <c r="B28" s="7">
        <v>146397.79999999999</v>
      </c>
      <c r="C28" s="7">
        <v>-595</v>
      </c>
      <c r="D28" s="7">
        <v>-141547.73000000001</v>
      </c>
      <c r="E28" s="7">
        <f t="shared" ref="E28" si="135">SUM(B28:D28)</f>
        <v>4255.0699999999779</v>
      </c>
      <c r="F28" s="17"/>
      <c r="G28" s="7">
        <v>10910.21</v>
      </c>
      <c r="H28" s="7">
        <v>0</v>
      </c>
      <c r="I28" s="7">
        <v>-7454.96</v>
      </c>
      <c r="J28" s="7">
        <f t="shared" ref="J28" si="136">SUM(G28:I28)</f>
        <v>3455.2499999999991</v>
      </c>
      <c r="K28" s="17"/>
      <c r="L28" s="7">
        <f t="shared" ref="L28" si="137">B28+G28</f>
        <v>157308.00999999998</v>
      </c>
      <c r="M28" s="7">
        <f t="shared" ref="M28" si="138">C28+H28</f>
        <v>-595</v>
      </c>
      <c r="N28" s="7">
        <f t="shared" ref="N28" si="139">D28+I28</f>
        <v>-149002.69</v>
      </c>
      <c r="O28" s="7">
        <f t="shared" ref="O28" si="140">E28+J28</f>
        <v>7710.319999999977</v>
      </c>
      <c r="P28" s="7"/>
      <c r="Q28" s="7">
        <f t="shared" si="116"/>
        <v>771.03</v>
      </c>
      <c r="R28" s="7">
        <f t="shared" ref="R28" si="141">ROUND(Q28*0.15,2)</f>
        <v>115.65</v>
      </c>
      <c r="S28" s="7">
        <f t="shared" ref="S28" si="142">ROUND(Q28*0.85,2)</f>
        <v>655.38</v>
      </c>
    </row>
    <row r="29" spans="1:19" ht="15" customHeight="1" x14ac:dyDescent="0.25">
      <c r="A29" s="28">
        <f t="shared" si="51"/>
        <v>44149</v>
      </c>
      <c r="B29" s="7">
        <v>124259.8</v>
      </c>
      <c r="C29" s="7">
        <v>-1133</v>
      </c>
      <c r="D29" s="7">
        <v>-87254.720000000001</v>
      </c>
      <c r="E29" s="7">
        <f t="shared" ref="E29" si="143">SUM(B29:D29)</f>
        <v>35872.080000000002</v>
      </c>
      <c r="F29" s="17"/>
      <c r="G29" s="7">
        <v>8773.48</v>
      </c>
      <c r="H29" s="7">
        <v>0</v>
      </c>
      <c r="I29" s="7">
        <v>-8044.8</v>
      </c>
      <c r="J29" s="7">
        <f t="shared" ref="J29" si="144">SUM(G29:I29)</f>
        <v>728.67999999999938</v>
      </c>
      <c r="K29" s="17"/>
      <c r="L29" s="7">
        <f t="shared" ref="L29" si="145">B29+G29</f>
        <v>133033.28</v>
      </c>
      <c r="M29" s="7">
        <f t="shared" ref="M29" si="146">C29+H29</f>
        <v>-1133</v>
      </c>
      <c r="N29" s="7">
        <f t="shared" ref="N29" si="147">D29+I29</f>
        <v>-95299.520000000004</v>
      </c>
      <c r="O29" s="7">
        <f t="shared" ref="O29" si="148">E29+J29</f>
        <v>36600.76</v>
      </c>
      <c r="P29" s="7"/>
      <c r="Q29" s="7">
        <f t="shared" si="116"/>
        <v>3660.08</v>
      </c>
      <c r="R29" s="7">
        <f t="shared" ref="R29" si="149">ROUND(Q29*0.15,2)</f>
        <v>549.01</v>
      </c>
      <c r="S29" s="7">
        <f t="shared" ref="S29" si="150">ROUND(Q29*0.85,2)</f>
        <v>3111.07</v>
      </c>
    </row>
    <row r="30" spans="1:19" ht="15" customHeight="1" x14ac:dyDescent="0.25">
      <c r="A30" s="28">
        <f t="shared" si="51"/>
        <v>44156</v>
      </c>
      <c r="B30" s="7">
        <v>128317</v>
      </c>
      <c r="C30" s="7">
        <v>-521</v>
      </c>
      <c r="D30" s="7">
        <v>-121853.46</v>
      </c>
      <c r="E30" s="7">
        <f t="shared" ref="E30" si="151">SUM(B30:D30)</f>
        <v>5942.5399999999936</v>
      </c>
      <c r="F30" s="17"/>
      <c r="G30" s="7">
        <v>10878.47</v>
      </c>
      <c r="H30" s="7">
        <v>0</v>
      </c>
      <c r="I30" s="7">
        <v>-9485.4</v>
      </c>
      <c r="J30" s="7">
        <f t="shared" ref="J30" si="152">SUM(G30:I30)</f>
        <v>1393.0699999999997</v>
      </c>
      <c r="K30" s="17"/>
      <c r="L30" s="7">
        <f t="shared" ref="L30" si="153">B30+G30</f>
        <v>139195.47</v>
      </c>
      <c r="M30" s="7">
        <f t="shared" ref="M30" si="154">C30+H30</f>
        <v>-521</v>
      </c>
      <c r="N30" s="7">
        <f t="shared" ref="N30" si="155">D30+I30</f>
        <v>-131338.86000000002</v>
      </c>
      <c r="O30" s="7">
        <f t="shared" ref="O30" si="156">E30+J30</f>
        <v>7335.6099999999933</v>
      </c>
      <c r="P30" s="7"/>
      <c r="Q30" s="7">
        <f t="shared" si="116"/>
        <v>733.56</v>
      </c>
      <c r="R30" s="7">
        <f t="shared" ref="R30" si="157">ROUND(Q30*0.15,2)</f>
        <v>110.03</v>
      </c>
      <c r="S30" s="7">
        <f t="shared" ref="S30" si="158">ROUND(Q30*0.85,2)</f>
        <v>623.53</v>
      </c>
    </row>
    <row r="31" spans="1:19" ht="15" customHeight="1" x14ac:dyDescent="0.25">
      <c r="A31" s="28">
        <f t="shared" si="51"/>
        <v>44163</v>
      </c>
      <c r="B31" s="7">
        <v>113654</v>
      </c>
      <c r="C31" s="7">
        <v>-1525</v>
      </c>
      <c r="D31" s="7">
        <v>-92918.399999999994</v>
      </c>
      <c r="E31" s="7">
        <f t="shared" ref="E31" si="159">SUM(B31:D31)</f>
        <v>19210.600000000006</v>
      </c>
      <c r="F31" s="17"/>
      <c r="G31" s="7">
        <v>11653.63</v>
      </c>
      <c r="H31" s="7">
        <v>0</v>
      </c>
      <c r="I31" s="7">
        <v>-6062.9</v>
      </c>
      <c r="J31" s="7">
        <f t="shared" ref="J31" si="160">SUM(G31:I31)</f>
        <v>5590.73</v>
      </c>
      <c r="K31" s="17"/>
      <c r="L31" s="7">
        <f t="shared" ref="L31" si="161">B31+G31</f>
        <v>125307.63</v>
      </c>
      <c r="M31" s="7">
        <f t="shared" ref="M31" si="162">C31+H31</f>
        <v>-1525</v>
      </c>
      <c r="N31" s="7">
        <f t="shared" ref="N31" si="163">D31+I31</f>
        <v>-98981.299999999988</v>
      </c>
      <c r="O31" s="7">
        <f t="shared" ref="O31" si="164">E31+J31</f>
        <v>24801.330000000005</v>
      </c>
      <c r="P31" s="7"/>
      <c r="Q31" s="7">
        <f t="shared" ref="Q31" si="165">ROUND(O31*0.1,2)</f>
        <v>2480.13</v>
      </c>
      <c r="R31" s="7">
        <f t="shared" ref="R31" si="166">ROUND(Q31*0.15,2)</f>
        <v>372.02</v>
      </c>
      <c r="S31" s="7">
        <f t="shared" ref="S31" si="167">ROUND(Q31*0.85,2)</f>
        <v>2108.11</v>
      </c>
    </row>
    <row r="32" spans="1:19" ht="15" customHeight="1" x14ac:dyDescent="0.25">
      <c r="A32" s="28">
        <f t="shared" si="51"/>
        <v>44170</v>
      </c>
      <c r="B32" s="7">
        <v>146835.04999999999</v>
      </c>
      <c r="C32" s="7">
        <v>-406</v>
      </c>
      <c r="D32" s="7">
        <v>-95006.56</v>
      </c>
      <c r="E32" s="7">
        <f t="shared" ref="E32" si="168">SUM(B32:D32)</f>
        <v>51422.489999999991</v>
      </c>
      <c r="F32" s="17"/>
      <c r="G32" s="7">
        <v>12813.78</v>
      </c>
      <c r="H32" s="7">
        <v>0</v>
      </c>
      <c r="I32" s="7">
        <v>-10198.11</v>
      </c>
      <c r="J32" s="7">
        <f t="shared" ref="J32" si="169">SUM(G32:I32)</f>
        <v>2615.67</v>
      </c>
      <c r="K32" s="17"/>
      <c r="L32" s="7">
        <f t="shared" ref="L32" si="170">B32+G32</f>
        <v>159648.82999999999</v>
      </c>
      <c r="M32" s="7">
        <f t="shared" ref="M32" si="171">C32+H32</f>
        <v>-406</v>
      </c>
      <c r="N32" s="7">
        <f t="shared" ref="N32" si="172">D32+I32</f>
        <v>-105204.67</v>
      </c>
      <c r="O32" s="7">
        <f t="shared" ref="O32" si="173">E32+J32</f>
        <v>54038.159999999989</v>
      </c>
      <c r="P32" s="7"/>
      <c r="Q32" s="7">
        <f t="shared" ref="Q32" si="174">ROUND(O32*0.1,2)</f>
        <v>5403.82</v>
      </c>
      <c r="R32" s="7">
        <f t="shared" ref="R32" si="175">ROUND(Q32*0.15,2)</f>
        <v>810.57</v>
      </c>
      <c r="S32" s="7">
        <f t="shared" ref="S32" si="176">ROUND(Q32*0.85,2)</f>
        <v>4593.25</v>
      </c>
    </row>
    <row r="33" spans="1:19" ht="15" customHeight="1" x14ac:dyDescent="0.25">
      <c r="A33" s="28">
        <f t="shared" si="51"/>
        <v>44177</v>
      </c>
      <c r="B33" s="7">
        <v>165510.39999999999</v>
      </c>
      <c r="C33" s="7">
        <v>-4470</v>
      </c>
      <c r="D33" s="7">
        <v>-91724.53</v>
      </c>
      <c r="E33" s="7">
        <f t="shared" ref="E33" si="177">SUM(B33:D33)</f>
        <v>69315.87</v>
      </c>
      <c r="F33" s="17"/>
      <c r="G33" s="7">
        <v>14840.42</v>
      </c>
      <c r="H33" s="7">
        <v>0</v>
      </c>
      <c r="I33" s="7">
        <v>-12941.74</v>
      </c>
      <c r="J33" s="7">
        <f t="shared" ref="J33" si="178">SUM(G33:I33)</f>
        <v>1898.6800000000003</v>
      </c>
      <c r="K33" s="17"/>
      <c r="L33" s="7">
        <f t="shared" ref="L33" si="179">B33+G33</f>
        <v>180350.82</v>
      </c>
      <c r="M33" s="7">
        <f t="shared" ref="M33" si="180">C33+H33</f>
        <v>-4470</v>
      </c>
      <c r="N33" s="7">
        <f t="shared" ref="N33" si="181">D33+I33</f>
        <v>-104666.27</v>
      </c>
      <c r="O33" s="7">
        <f t="shared" ref="O33" si="182">E33+J33</f>
        <v>71214.549999999988</v>
      </c>
      <c r="P33" s="7"/>
      <c r="Q33" s="7">
        <f t="shared" ref="Q33" si="183">ROUND(O33*0.1,2)</f>
        <v>7121.46</v>
      </c>
      <c r="R33" s="7">
        <f t="shared" ref="R33" si="184">ROUND(Q33*0.15,2)</f>
        <v>1068.22</v>
      </c>
      <c r="S33" s="7">
        <f t="shared" ref="S33" si="185">ROUND(Q33*0.85,2)</f>
        <v>6053.24</v>
      </c>
    </row>
    <row r="34" spans="1:19" ht="15" customHeight="1" x14ac:dyDescent="0.25">
      <c r="A34" s="28">
        <f t="shared" si="51"/>
        <v>44184</v>
      </c>
      <c r="B34" s="7">
        <v>231253.75</v>
      </c>
      <c r="C34" s="7">
        <v>-1739</v>
      </c>
      <c r="D34" s="7">
        <v>-175257.92</v>
      </c>
      <c r="E34" s="7">
        <f t="shared" ref="E34" si="186">SUM(B34:D34)</f>
        <v>54256.829999999987</v>
      </c>
      <c r="F34" s="17"/>
      <c r="G34" s="7">
        <v>25668.63</v>
      </c>
      <c r="H34" s="7">
        <v>0</v>
      </c>
      <c r="I34" s="7">
        <v>-20170.18</v>
      </c>
      <c r="J34" s="7">
        <f t="shared" ref="J34" si="187">SUM(G34:I34)</f>
        <v>5498.4500000000007</v>
      </c>
      <c r="K34" s="17"/>
      <c r="L34" s="7">
        <f t="shared" ref="L34" si="188">B34+G34</f>
        <v>256922.38</v>
      </c>
      <c r="M34" s="7">
        <f t="shared" ref="M34" si="189">C34+H34</f>
        <v>-1739</v>
      </c>
      <c r="N34" s="7">
        <f t="shared" ref="N34" si="190">D34+I34</f>
        <v>-195428.1</v>
      </c>
      <c r="O34" s="7">
        <f t="shared" ref="O34" si="191">E34+J34</f>
        <v>59755.279999999984</v>
      </c>
      <c r="P34" s="7"/>
      <c r="Q34" s="7">
        <f t="shared" ref="Q34" si="192">ROUND(O34*0.1,2)</f>
        <v>5975.53</v>
      </c>
      <c r="R34" s="7">
        <f t="shared" ref="R34" si="193">ROUND(Q34*0.15,2)</f>
        <v>896.33</v>
      </c>
      <c r="S34" s="7">
        <f t="shared" ref="S34" si="194">ROUND(Q34*0.85,2)</f>
        <v>5079.2</v>
      </c>
    </row>
    <row r="35" spans="1:19" ht="15" customHeight="1" x14ac:dyDescent="0.25">
      <c r="A35" s="28">
        <f t="shared" si="51"/>
        <v>44191</v>
      </c>
      <c r="B35" s="7">
        <v>215032.5</v>
      </c>
      <c r="C35" s="7">
        <v>-1507</v>
      </c>
      <c r="D35" s="7">
        <v>-182704.36</v>
      </c>
      <c r="E35" s="7">
        <f t="shared" ref="E35" si="195">SUM(B35:D35)</f>
        <v>30821.140000000014</v>
      </c>
      <c r="F35" s="17"/>
      <c r="G35" s="7">
        <v>18340.89</v>
      </c>
      <c r="H35" s="7">
        <v>0</v>
      </c>
      <c r="I35" s="7">
        <v>-14483.42</v>
      </c>
      <c r="J35" s="7">
        <f t="shared" ref="J35" si="196">SUM(G35:I35)</f>
        <v>3857.4699999999993</v>
      </c>
      <c r="K35" s="17"/>
      <c r="L35" s="7">
        <f t="shared" ref="L35" si="197">B35+G35</f>
        <v>233373.39</v>
      </c>
      <c r="M35" s="7">
        <f t="shared" ref="M35" si="198">C35+H35</f>
        <v>-1507</v>
      </c>
      <c r="N35" s="7">
        <f t="shared" ref="N35" si="199">D35+I35</f>
        <v>-197187.78</v>
      </c>
      <c r="O35" s="7">
        <f t="shared" ref="O35" si="200">E35+J35</f>
        <v>34678.610000000015</v>
      </c>
      <c r="P35" s="7"/>
      <c r="Q35" s="7">
        <f t="shared" ref="Q35" si="201">ROUND(O35*0.1,2)</f>
        <v>3467.86</v>
      </c>
      <c r="R35" s="7">
        <f t="shared" ref="R35" si="202">ROUND(Q35*0.15,2)</f>
        <v>520.17999999999995</v>
      </c>
      <c r="S35" s="7">
        <f t="shared" ref="S35" si="203">ROUND(Q35*0.85,2)</f>
        <v>2947.68</v>
      </c>
    </row>
    <row r="36" spans="1:19" ht="15" customHeight="1" x14ac:dyDescent="0.25">
      <c r="A36" s="28">
        <f t="shared" si="51"/>
        <v>44198</v>
      </c>
      <c r="B36" s="7">
        <v>314064.5</v>
      </c>
      <c r="C36" s="7">
        <v>-2355</v>
      </c>
      <c r="D36" s="7">
        <v>-325923.12</v>
      </c>
      <c r="E36" s="7">
        <f t="shared" ref="E36" si="204">SUM(B36:D36)</f>
        <v>-14213.619999999995</v>
      </c>
      <c r="F36" s="17"/>
      <c r="G36" s="7">
        <v>23700.41</v>
      </c>
      <c r="H36" s="7">
        <v>0</v>
      </c>
      <c r="I36" s="7">
        <v>-22867.95</v>
      </c>
      <c r="J36" s="7">
        <f t="shared" ref="J36" si="205">SUM(G36:I36)</f>
        <v>832.45999999999913</v>
      </c>
      <c r="K36" s="17"/>
      <c r="L36" s="7">
        <f t="shared" ref="L36" si="206">B36+G36</f>
        <v>337764.91</v>
      </c>
      <c r="M36" s="7">
        <f t="shared" ref="M36" si="207">C36+H36</f>
        <v>-2355</v>
      </c>
      <c r="N36" s="7">
        <f t="shared" ref="N36" si="208">D36+I36</f>
        <v>-348791.07</v>
      </c>
      <c r="O36" s="7">
        <f t="shared" ref="O36" si="209">E36+J36</f>
        <v>-13381.159999999996</v>
      </c>
      <c r="P36" s="7"/>
      <c r="Q36" s="7">
        <f t="shared" ref="Q36" si="210">ROUND(O36*0.1,2)</f>
        <v>-1338.12</v>
      </c>
      <c r="R36" s="7">
        <f t="shared" ref="R36" si="211">ROUND(Q36*0.15,2)</f>
        <v>-200.72</v>
      </c>
      <c r="S36" s="7">
        <f t="shared" ref="S36" si="212">ROUND(Q36*0.85,2)</f>
        <v>-1137.4000000000001</v>
      </c>
    </row>
    <row r="37" spans="1:19" ht="15" customHeight="1" x14ac:dyDescent="0.25">
      <c r="A37" s="28">
        <f t="shared" si="51"/>
        <v>44205</v>
      </c>
      <c r="B37" s="7">
        <v>191506.7</v>
      </c>
      <c r="C37" s="7">
        <v>-4931</v>
      </c>
      <c r="D37" s="7">
        <v>-163008.17000000001</v>
      </c>
      <c r="E37" s="7">
        <f t="shared" ref="E37" si="213">SUM(B37:D37)</f>
        <v>23567.53</v>
      </c>
      <c r="F37" s="17"/>
      <c r="G37" s="7">
        <v>17637.259999999998</v>
      </c>
      <c r="H37" s="7">
        <v>0</v>
      </c>
      <c r="I37" s="7">
        <v>-11361.75</v>
      </c>
      <c r="J37" s="7">
        <f t="shared" ref="J37" si="214">SUM(G37:I37)</f>
        <v>6275.5099999999984</v>
      </c>
      <c r="K37" s="17"/>
      <c r="L37" s="7">
        <f t="shared" ref="L37" si="215">B37+G37</f>
        <v>209143.96000000002</v>
      </c>
      <c r="M37" s="7">
        <f t="shared" ref="M37" si="216">C37+H37</f>
        <v>-4931</v>
      </c>
      <c r="N37" s="7">
        <f t="shared" ref="N37" si="217">D37+I37</f>
        <v>-174369.92000000001</v>
      </c>
      <c r="O37" s="7">
        <f t="shared" ref="O37" si="218">E37+J37</f>
        <v>29843.039999999997</v>
      </c>
      <c r="P37" s="7"/>
      <c r="Q37" s="7">
        <f t="shared" ref="Q37" si="219">ROUND(O37*0.1,2)</f>
        <v>2984.3</v>
      </c>
      <c r="R37" s="7">
        <f t="shared" ref="R37" si="220">ROUND(Q37*0.15,2)</f>
        <v>447.65</v>
      </c>
      <c r="S37" s="7">
        <f>ROUND(Q37*0.85,2)-0.01</f>
        <v>2536.6499999999996</v>
      </c>
    </row>
    <row r="38" spans="1:19" ht="15" customHeight="1" x14ac:dyDescent="0.25">
      <c r="A38" s="28">
        <f t="shared" si="51"/>
        <v>44212</v>
      </c>
      <c r="B38" s="7">
        <v>189822.1</v>
      </c>
      <c r="C38" s="7">
        <v>-1390</v>
      </c>
      <c r="D38" s="7">
        <v>-167082.54</v>
      </c>
      <c r="E38" s="7">
        <f t="shared" ref="E38" si="221">SUM(B38:D38)</f>
        <v>21349.559999999998</v>
      </c>
      <c r="F38" s="17"/>
      <c r="G38" s="7">
        <v>16346.23</v>
      </c>
      <c r="H38" s="7">
        <v>0</v>
      </c>
      <c r="I38" s="7">
        <v>-10053.44</v>
      </c>
      <c r="J38" s="7">
        <f t="shared" ref="J38" si="222">SUM(G38:I38)</f>
        <v>6292.7899999999991</v>
      </c>
      <c r="K38" s="17"/>
      <c r="L38" s="7">
        <f t="shared" ref="L38" si="223">B38+G38</f>
        <v>206168.33000000002</v>
      </c>
      <c r="M38" s="7">
        <f t="shared" ref="M38" si="224">C38+H38</f>
        <v>-1390</v>
      </c>
      <c r="N38" s="7">
        <f t="shared" ref="N38" si="225">D38+I38</f>
        <v>-177135.98</v>
      </c>
      <c r="O38" s="7">
        <f t="shared" ref="O38" si="226">E38+J38</f>
        <v>27642.35</v>
      </c>
      <c r="P38" s="7"/>
      <c r="Q38" s="7">
        <f>ROUND(O38*0.1,2)-0.01</f>
        <v>2764.2299999999996</v>
      </c>
      <c r="R38" s="7">
        <f t="shared" ref="R38" si="227">ROUND(Q38*0.15,2)</f>
        <v>414.63</v>
      </c>
      <c r="S38" s="7">
        <f t="shared" ref="S38:S43" si="228">ROUND(Q38*0.85,2)</f>
        <v>2349.6</v>
      </c>
    </row>
    <row r="39" spans="1:19" ht="15" customHeight="1" x14ac:dyDescent="0.25">
      <c r="A39" s="28">
        <f t="shared" si="51"/>
        <v>44219</v>
      </c>
      <c r="B39" s="7">
        <v>148996.45000000001</v>
      </c>
      <c r="C39" s="7">
        <v>-2126</v>
      </c>
      <c r="D39" s="7">
        <v>-158382.91</v>
      </c>
      <c r="E39" s="7">
        <f t="shared" ref="E39" si="229">SUM(B39:D39)</f>
        <v>-11512.459999999992</v>
      </c>
      <c r="F39" s="17"/>
      <c r="G39" s="7">
        <v>18736.41</v>
      </c>
      <c r="H39" s="7">
        <v>0</v>
      </c>
      <c r="I39" s="7">
        <v>-16947.2</v>
      </c>
      <c r="J39" s="7">
        <f t="shared" ref="J39" si="230">SUM(G39:I39)</f>
        <v>1789.2099999999991</v>
      </c>
      <c r="K39" s="17"/>
      <c r="L39" s="7">
        <f t="shared" ref="L39" si="231">B39+G39</f>
        <v>167732.86000000002</v>
      </c>
      <c r="M39" s="7">
        <f t="shared" ref="M39" si="232">C39+H39</f>
        <v>-2126</v>
      </c>
      <c r="N39" s="7">
        <f t="shared" ref="N39" si="233">D39+I39</f>
        <v>-175330.11000000002</v>
      </c>
      <c r="O39" s="7">
        <f t="shared" ref="O39" si="234">E39+J39</f>
        <v>-9723.2499999999927</v>
      </c>
      <c r="P39" s="7"/>
      <c r="Q39" s="7">
        <f>ROUND(O39*0.1,2)-0.01</f>
        <v>-972.33</v>
      </c>
      <c r="R39" s="7">
        <f t="shared" ref="R39" si="235">ROUND(Q39*0.15,2)</f>
        <v>-145.85</v>
      </c>
      <c r="S39" s="7">
        <f t="shared" si="228"/>
        <v>-826.48</v>
      </c>
    </row>
    <row r="40" spans="1:19" ht="15" customHeight="1" x14ac:dyDescent="0.25">
      <c r="A40" s="28">
        <f t="shared" si="51"/>
        <v>44226</v>
      </c>
      <c r="B40" s="7">
        <v>126672</v>
      </c>
      <c r="C40" s="7">
        <v>-547</v>
      </c>
      <c r="D40" s="7">
        <v>-108355.72</v>
      </c>
      <c r="E40" s="7">
        <f t="shared" ref="E40" si="236">SUM(B40:D40)</f>
        <v>17769.28</v>
      </c>
      <c r="F40" s="17"/>
      <c r="G40" s="7">
        <v>14178.86</v>
      </c>
      <c r="H40" s="7">
        <v>0</v>
      </c>
      <c r="I40" s="7">
        <v>-11993.5</v>
      </c>
      <c r="J40" s="7">
        <f t="shared" ref="J40" si="237">SUM(G40:I40)</f>
        <v>2185.3600000000006</v>
      </c>
      <c r="K40" s="17"/>
      <c r="L40" s="7">
        <f t="shared" ref="L40" si="238">B40+G40</f>
        <v>140850.85999999999</v>
      </c>
      <c r="M40" s="7">
        <f t="shared" ref="M40" si="239">C40+H40</f>
        <v>-547</v>
      </c>
      <c r="N40" s="7">
        <f t="shared" ref="N40" si="240">D40+I40</f>
        <v>-120349.22</v>
      </c>
      <c r="O40" s="7">
        <f t="shared" ref="O40" si="241">E40+J40</f>
        <v>19954.64</v>
      </c>
      <c r="P40" s="7"/>
      <c r="Q40" s="7">
        <f>ROUND(O40*0.1,2)+0.01</f>
        <v>1995.47</v>
      </c>
      <c r="R40" s="7">
        <f t="shared" ref="R40" si="242">ROUND(Q40*0.15,2)</f>
        <v>299.32</v>
      </c>
      <c r="S40" s="7">
        <f t="shared" si="228"/>
        <v>1696.15</v>
      </c>
    </row>
    <row r="41" spans="1:19" ht="15" customHeight="1" x14ac:dyDescent="0.25">
      <c r="A41" s="28">
        <f t="shared" si="51"/>
        <v>44233</v>
      </c>
      <c r="B41" s="7">
        <v>147219.4</v>
      </c>
      <c r="C41" s="7">
        <v>-1163</v>
      </c>
      <c r="D41" s="7">
        <v>-72881.649999999994</v>
      </c>
      <c r="E41" s="7">
        <f t="shared" ref="E41" si="243">SUM(B41:D41)</f>
        <v>73174.75</v>
      </c>
      <c r="F41" s="17"/>
      <c r="G41" s="7">
        <v>23209.97</v>
      </c>
      <c r="H41" s="7">
        <v>0</v>
      </c>
      <c r="I41" s="7">
        <v>-21628.25</v>
      </c>
      <c r="J41" s="7">
        <f t="shared" ref="J41" si="244">SUM(G41:I41)</f>
        <v>1581.7200000000012</v>
      </c>
      <c r="K41" s="17"/>
      <c r="L41" s="7">
        <f t="shared" ref="L41" si="245">B41+G41</f>
        <v>170429.37</v>
      </c>
      <c r="M41" s="7">
        <f t="shared" ref="M41" si="246">C41+H41</f>
        <v>-1163</v>
      </c>
      <c r="N41" s="7">
        <f t="shared" ref="N41" si="247">D41+I41</f>
        <v>-94509.9</v>
      </c>
      <c r="O41" s="7">
        <f t="shared" ref="O41" si="248">E41+J41</f>
        <v>74756.47</v>
      </c>
      <c r="P41" s="7"/>
      <c r="Q41" s="7">
        <f t="shared" ref="Q41:Q46" si="249">ROUND(O41*0.1,2)</f>
        <v>7475.65</v>
      </c>
      <c r="R41" s="7">
        <f t="shared" ref="R41" si="250">ROUND(Q41*0.15,2)</f>
        <v>1121.3499999999999</v>
      </c>
      <c r="S41" s="7">
        <f t="shared" si="228"/>
        <v>6354.3</v>
      </c>
    </row>
    <row r="42" spans="1:19" ht="15" customHeight="1" x14ac:dyDescent="0.25">
      <c r="A42" s="28">
        <f t="shared" si="51"/>
        <v>44240</v>
      </c>
      <c r="B42" s="7">
        <v>140690.6</v>
      </c>
      <c r="C42" s="7">
        <v>-2665</v>
      </c>
      <c r="D42" s="7">
        <v>-186276.6</v>
      </c>
      <c r="E42" s="7">
        <f t="shared" ref="E42" si="251">SUM(B42:D42)</f>
        <v>-48251</v>
      </c>
      <c r="F42" s="17"/>
      <c r="G42" s="7">
        <v>17376.740000000002</v>
      </c>
      <c r="H42" s="7">
        <v>0</v>
      </c>
      <c r="I42" s="7">
        <v>-11648.45</v>
      </c>
      <c r="J42" s="7">
        <f t="shared" ref="J42" si="252">SUM(G42:I42)</f>
        <v>5728.2900000000009</v>
      </c>
      <c r="K42" s="17"/>
      <c r="L42" s="7">
        <f t="shared" ref="L42" si="253">B42+G42</f>
        <v>158067.34</v>
      </c>
      <c r="M42" s="7">
        <f t="shared" ref="M42" si="254">C42+H42</f>
        <v>-2665</v>
      </c>
      <c r="N42" s="7">
        <f t="shared" ref="N42" si="255">D42+I42</f>
        <v>-197925.05000000002</v>
      </c>
      <c r="O42" s="7">
        <f t="shared" ref="O42" si="256">E42+J42</f>
        <v>-42522.71</v>
      </c>
      <c r="P42" s="7"/>
      <c r="Q42" s="7">
        <f t="shared" si="249"/>
        <v>-4252.2700000000004</v>
      </c>
      <c r="R42" s="7">
        <f t="shared" ref="R42" si="257">ROUND(Q42*0.15,2)</f>
        <v>-637.84</v>
      </c>
      <c r="S42" s="7">
        <f t="shared" si="228"/>
        <v>-3614.43</v>
      </c>
    </row>
    <row r="43" spans="1:19" ht="15" customHeight="1" x14ac:dyDescent="0.25">
      <c r="A43" s="28">
        <f t="shared" si="51"/>
        <v>44247</v>
      </c>
      <c r="B43" s="7">
        <v>88587.9</v>
      </c>
      <c r="C43" s="7">
        <v>-127</v>
      </c>
      <c r="D43" s="7">
        <v>-105879.07</v>
      </c>
      <c r="E43" s="7">
        <f t="shared" ref="E43" si="258">SUM(B43:D43)</f>
        <v>-17418.170000000013</v>
      </c>
      <c r="F43" s="17"/>
      <c r="G43" s="7">
        <v>15854.09</v>
      </c>
      <c r="H43" s="7">
        <v>0</v>
      </c>
      <c r="I43" s="7">
        <v>-13989.54</v>
      </c>
      <c r="J43" s="7">
        <f t="shared" ref="J43" si="259">SUM(G43:I43)</f>
        <v>1864.5499999999993</v>
      </c>
      <c r="K43" s="17"/>
      <c r="L43" s="7">
        <f t="shared" ref="L43" si="260">B43+G43</f>
        <v>104441.98999999999</v>
      </c>
      <c r="M43" s="7">
        <f t="shared" ref="M43" si="261">C43+H43</f>
        <v>-127</v>
      </c>
      <c r="N43" s="7">
        <f t="shared" ref="N43" si="262">D43+I43</f>
        <v>-119868.61000000002</v>
      </c>
      <c r="O43" s="7">
        <f t="shared" ref="O43" si="263">E43+J43</f>
        <v>-15553.620000000014</v>
      </c>
      <c r="P43" s="7"/>
      <c r="Q43" s="7">
        <f t="shared" si="249"/>
        <v>-1555.36</v>
      </c>
      <c r="R43" s="7">
        <f t="shared" ref="R43" si="264">ROUND(Q43*0.15,2)</f>
        <v>-233.3</v>
      </c>
      <c r="S43" s="7">
        <f t="shared" si="228"/>
        <v>-1322.06</v>
      </c>
    </row>
    <row r="44" spans="1:19" ht="15" customHeight="1" x14ac:dyDescent="0.25">
      <c r="A44" s="28">
        <f t="shared" si="51"/>
        <v>44254</v>
      </c>
      <c r="B44" s="7">
        <v>107013</v>
      </c>
      <c r="C44" s="7">
        <v>-528</v>
      </c>
      <c r="D44" s="7">
        <v>-95778.45</v>
      </c>
      <c r="E44" s="7">
        <f t="shared" ref="E44" si="265">SUM(B44:D44)</f>
        <v>10706.550000000003</v>
      </c>
      <c r="F44" s="17"/>
      <c r="G44" s="7">
        <v>18794.78</v>
      </c>
      <c r="H44" s="7">
        <v>0</v>
      </c>
      <c r="I44" s="7">
        <v>-14328.29</v>
      </c>
      <c r="J44" s="7">
        <f t="shared" ref="J44" si="266">SUM(G44:I44)</f>
        <v>4466.489999999998</v>
      </c>
      <c r="K44" s="17"/>
      <c r="L44" s="7">
        <f t="shared" ref="L44" si="267">B44+G44</f>
        <v>125807.78</v>
      </c>
      <c r="M44" s="7">
        <f t="shared" ref="M44" si="268">C44+H44</f>
        <v>-528</v>
      </c>
      <c r="N44" s="7">
        <f t="shared" ref="N44" si="269">D44+I44</f>
        <v>-110106.73999999999</v>
      </c>
      <c r="O44" s="7">
        <f t="shared" ref="O44" si="270">E44+J44</f>
        <v>15173.04</v>
      </c>
      <c r="P44" s="7"/>
      <c r="Q44" s="7">
        <f t="shared" si="249"/>
        <v>1517.3</v>
      </c>
      <c r="R44" s="7">
        <f t="shared" ref="R44" si="271">ROUND(Q44*0.15,2)</f>
        <v>227.6</v>
      </c>
      <c r="S44" s="7">
        <f>ROUND(Q44*0.85,2)-0.01</f>
        <v>1289.7</v>
      </c>
    </row>
    <row r="45" spans="1:19" ht="15" customHeight="1" x14ac:dyDescent="0.25">
      <c r="A45" s="28">
        <f t="shared" si="51"/>
        <v>44261</v>
      </c>
      <c r="B45" s="7">
        <v>108013.5</v>
      </c>
      <c r="C45" s="7">
        <v>-2234</v>
      </c>
      <c r="D45" s="7">
        <v>-80480.160000000003</v>
      </c>
      <c r="E45" s="7">
        <f t="shared" ref="E45" si="272">SUM(B45:D45)</f>
        <v>25299.339999999997</v>
      </c>
      <c r="F45" s="17"/>
      <c r="G45" s="7">
        <v>27124.81</v>
      </c>
      <c r="H45" s="7">
        <v>0</v>
      </c>
      <c r="I45" s="7">
        <v>-27229.73</v>
      </c>
      <c r="J45" s="7">
        <f t="shared" ref="J45" si="273">SUM(G45:I45)</f>
        <v>-104.91999999999825</v>
      </c>
      <c r="K45" s="17"/>
      <c r="L45" s="7">
        <f t="shared" ref="L45" si="274">B45+G45</f>
        <v>135138.31</v>
      </c>
      <c r="M45" s="7">
        <f t="shared" ref="M45" si="275">C45+H45</f>
        <v>-2234</v>
      </c>
      <c r="N45" s="7">
        <f t="shared" ref="N45" si="276">D45+I45</f>
        <v>-107709.89</v>
      </c>
      <c r="O45" s="7">
        <f t="shared" ref="O45" si="277">E45+J45</f>
        <v>25194.42</v>
      </c>
      <c r="P45" s="7"/>
      <c r="Q45" s="7">
        <f t="shared" si="249"/>
        <v>2519.44</v>
      </c>
      <c r="R45" s="7">
        <f t="shared" ref="R45" si="278">ROUND(Q45*0.15,2)</f>
        <v>377.92</v>
      </c>
      <c r="S45" s="7">
        <f>ROUND(Q45*0.85,2)</f>
        <v>2141.52</v>
      </c>
    </row>
    <row r="46" spans="1:19" ht="15" customHeight="1" x14ac:dyDescent="0.25">
      <c r="A46" s="28">
        <f t="shared" si="51"/>
        <v>44268</v>
      </c>
      <c r="B46" s="7">
        <v>154022.85</v>
      </c>
      <c r="C46" s="7">
        <v>-337</v>
      </c>
      <c r="D46" s="7">
        <v>-138631.03</v>
      </c>
      <c r="E46" s="7">
        <f t="shared" ref="E46" si="279">SUM(B46:D46)</f>
        <v>15054.820000000007</v>
      </c>
      <c r="F46" s="17"/>
      <c r="G46" s="7">
        <v>25080.69</v>
      </c>
      <c r="H46" s="7">
        <v>0</v>
      </c>
      <c r="I46" s="7">
        <v>-21994.18</v>
      </c>
      <c r="J46" s="7">
        <f t="shared" ref="J46" si="280">SUM(G46:I46)</f>
        <v>3086.5099999999984</v>
      </c>
      <c r="K46" s="17"/>
      <c r="L46" s="7">
        <f t="shared" ref="L46" si="281">B46+G46</f>
        <v>179103.54</v>
      </c>
      <c r="M46" s="7">
        <f t="shared" ref="M46" si="282">C46+H46</f>
        <v>-337</v>
      </c>
      <c r="N46" s="7">
        <f t="shared" ref="N46" si="283">D46+I46</f>
        <v>-160625.21</v>
      </c>
      <c r="O46" s="7">
        <f t="shared" ref="O46" si="284">E46+J46</f>
        <v>18141.330000000005</v>
      </c>
      <c r="P46" s="7"/>
      <c r="Q46" s="7">
        <f t="shared" si="249"/>
        <v>1814.13</v>
      </c>
      <c r="R46" s="7">
        <f t="shared" ref="R46" si="285">ROUND(Q46*0.15,2)</f>
        <v>272.12</v>
      </c>
      <c r="S46" s="7">
        <f>ROUND(Q46*0.85,2)</f>
        <v>1542.01</v>
      </c>
    </row>
    <row r="47" spans="1:19" ht="15" customHeight="1" x14ac:dyDescent="0.25">
      <c r="A47" s="28">
        <f t="shared" si="51"/>
        <v>44275</v>
      </c>
      <c r="B47" s="7">
        <v>337515.6</v>
      </c>
      <c r="C47" s="7">
        <v>-1239</v>
      </c>
      <c r="D47" s="7">
        <v>-215747.14</v>
      </c>
      <c r="E47" s="7">
        <f t="shared" ref="E47" si="286">SUM(B47:D47)</f>
        <v>120529.45999999996</v>
      </c>
      <c r="F47" s="17"/>
      <c r="G47" s="7">
        <v>27260.07</v>
      </c>
      <c r="H47" s="7">
        <v>-32.94</v>
      </c>
      <c r="I47" s="7">
        <v>-24467.55</v>
      </c>
      <c r="J47" s="7">
        <f t="shared" ref="J47" si="287">SUM(G47:I47)</f>
        <v>2759.5800000000017</v>
      </c>
      <c r="K47" s="17"/>
      <c r="L47" s="7">
        <f t="shared" ref="L47" si="288">B47+G47</f>
        <v>364775.67</v>
      </c>
      <c r="M47" s="7">
        <f t="shared" ref="M47" si="289">C47+H47</f>
        <v>-1271.94</v>
      </c>
      <c r="N47" s="7">
        <f t="shared" ref="N47" si="290">D47+I47</f>
        <v>-240214.69</v>
      </c>
      <c r="O47" s="7">
        <f t="shared" ref="O47" si="291">E47+J47</f>
        <v>123289.03999999996</v>
      </c>
      <c r="P47" s="7"/>
      <c r="Q47" s="7">
        <f t="shared" ref="Q47" si="292">ROUND(O47*0.1,2)</f>
        <v>12328.9</v>
      </c>
      <c r="R47" s="7">
        <f t="shared" ref="R47" si="293">ROUND(Q47*0.15,2)</f>
        <v>1849.34</v>
      </c>
      <c r="S47" s="7">
        <f>ROUND(Q47*0.85,2)-0.01</f>
        <v>10479.56</v>
      </c>
    </row>
    <row r="48" spans="1:19" ht="15" customHeight="1" x14ac:dyDescent="0.25">
      <c r="A48" s="28">
        <f t="shared" si="51"/>
        <v>44282</v>
      </c>
      <c r="B48" s="7">
        <v>165684</v>
      </c>
      <c r="C48" s="7">
        <v>-1942</v>
      </c>
      <c r="D48" s="7">
        <v>-245595.37</v>
      </c>
      <c r="E48" s="7">
        <f t="shared" ref="E48" si="294">SUM(B48:D48)</f>
        <v>-81853.37</v>
      </c>
      <c r="F48" s="17"/>
      <c r="G48" s="7">
        <v>17754.189999999999</v>
      </c>
      <c r="H48" s="7">
        <v>0</v>
      </c>
      <c r="I48" s="7">
        <v>-14394.93</v>
      </c>
      <c r="J48" s="7">
        <f t="shared" ref="J48" si="295">SUM(G48:I48)</f>
        <v>3359.2599999999984</v>
      </c>
      <c r="K48" s="17"/>
      <c r="L48" s="7">
        <f t="shared" ref="L48" si="296">B48+G48</f>
        <v>183438.19</v>
      </c>
      <c r="M48" s="7">
        <f t="shared" ref="M48" si="297">C48+H48</f>
        <v>-1942</v>
      </c>
      <c r="N48" s="7">
        <f t="shared" ref="N48" si="298">D48+I48</f>
        <v>-259990.3</v>
      </c>
      <c r="O48" s="7">
        <f t="shared" ref="O48" si="299">E48+J48</f>
        <v>-78494.11</v>
      </c>
      <c r="P48" s="7"/>
      <c r="Q48" s="7">
        <f t="shared" ref="Q48" si="300">ROUND(O48*0.1,2)</f>
        <v>-7849.41</v>
      </c>
      <c r="R48" s="7">
        <f t="shared" ref="R48" si="301">ROUND(Q48*0.15,2)</f>
        <v>-1177.4100000000001</v>
      </c>
      <c r="S48" s="7">
        <f t="shared" ref="S48:S53" si="302">ROUND(Q48*0.85,2)</f>
        <v>-6672</v>
      </c>
    </row>
    <row r="49" spans="1:19" ht="15" customHeight="1" x14ac:dyDescent="0.25">
      <c r="A49" s="28">
        <f t="shared" si="51"/>
        <v>44289</v>
      </c>
      <c r="B49" s="7">
        <v>118452.9</v>
      </c>
      <c r="C49" s="7">
        <v>-837</v>
      </c>
      <c r="D49" s="7">
        <v>-97495.06</v>
      </c>
      <c r="E49" s="7">
        <f t="shared" ref="E49" si="303">SUM(B49:D49)</f>
        <v>20120.839999999997</v>
      </c>
      <c r="F49" s="17"/>
      <c r="G49" s="7">
        <v>16115.09</v>
      </c>
      <c r="H49" s="7">
        <v>0</v>
      </c>
      <c r="I49" s="7">
        <v>-12003.31</v>
      </c>
      <c r="J49" s="7">
        <f t="shared" ref="J49" si="304">SUM(G49:I49)</f>
        <v>4111.7800000000007</v>
      </c>
      <c r="K49" s="17"/>
      <c r="L49" s="7">
        <f t="shared" ref="L49" si="305">B49+G49</f>
        <v>134567.99</v>
      </c>
      <c r="M49" s="7">
        <f t="shared" ref="M49" si="306">C49+H49</f>
        <v>-837</v>
      </c>
      <c r="N49" s="7">
        <f t="shared" ref="N49" si="307">D49+I49</f>
        <v>-109498.37</v>
      </c>
      <c r="O49" s="7">
        <f t="shared" ref="O49" si="308">E49+J49</f>
        <v>24232.619999999995</v>
      </c>
      <c r="P49" s="7"/>
      <c r="Q49" s="7">
        <f t="shared" ref="Q49" si="309">ROUND(O49*0.1,2)</f>
        <v>2423.2600000000002</v>
      </c>
      <c r="R49" s="7">
        <f t="shared" ref="R49" si="310">ROUND(Q49*0.15,2)</f>
        <v>363.49</v>
      </c>
      <c r="S49" s="7">
        <f t="shared" si="302"/>
        <v>2059.77</v>
      </c>
    </row>
    <row r="50" spans="1:19" ht="15" customHeight="1" x14ac:dyDescent="0.25">
      <c r="A50" s="28">
        <f t="shared" si="51"/>
        <v>44296</v>
      </c>
      <c r="B50" s="7">
        <v>81773.95</v>
      </c>
      <c r="C50" s="7">
        <v>-161</v>
      </c>
      <c r="D50" s="7">
        <v>-80002.7</v>
      </c>
      <c r="E50" s="7">
        <f t="shared" ref="E50" si="311">SUM(B50:D50)</f>
        <v>1610.25</v>
      </c>
      <c r="F50" s="17"/>
      <c r="G50" s="7">
        <v>13902.98</v>
      </c>
      <c r="H50" s="7">
        <v>0</v>
      </c>
      <c r="I50" s="7">
        <v>-7868.44</v>
      </c>
      <c r="J50" s="7">
        <f t="shared" ref="J50" si="312">SUM(G50:I50)</f>
        <v>6034.54</v>
      </c>
      <c r="K50" s="17"/>
      <c r="L50" s="7">
        <f t="shared" ref="L50" si="313">B50+G50</f>
        <v>95676.93</v>
      </c>
      <c r="M50" s="7">
        <f t="shared" ref="M50" si="314">C50+H50</f>
        <v>-161</v>
      </c>
      <c r="N50" s="7">
        <f t="shared" ref="N50" si="315">D50+I50</f>
        <v>-87871.14</v>
      </c>
      <c r="O50" s="7">
        <f t="shared" ref="O50" si="316">E50+J50</f>
        <v>7644.79</v>
      </c>
      <c r="P50" s="7"/>
      <c r="Q50" s="7">
        <f t="shared" ref="Q50" si="317">ROUND(O50*0.1,2)</f>
        <v>764.48</v>
      </c>
      <c r="R50" s="7">
        <f t="shared" ref="R50" si="318">ROUND(Q50*0.15,2)</f>
        <v>114.67</v>
      </c>
      <c r="S50" s="7">
        <f t="shared" si="302"/>
        <v>649.80999999999995</v>
      </c>
    </row>
    <row r="51" spans="1:19" ht="15" customHeight="1" x14ac:dyDescent="0.25">
      <c r="A51" s="28">
        <f t="shared" si="51"/>
        <v>44303</v>
      </c>
      <c r="B51" s="7">
        <v>78977</v>
      </c>
      <c r="C51" s="7">
        <v>-285</v>
      </c>
      <c r="D51" s="7">
        <v>-80069.19</v>
      </c>
      <c r="E51" s="7">
        <f t="shared" ref="E51" si="319">SUM(B51:D51)</f>
        <v>-1377.1900000000023</v>
      </c>
      <c r="F51" s="17"/>
      <c r="G51" s="7">
        <v>21161.41</v>
      </c>
      <c r="H51" s="7">
        <v>0</v>
      </c>
      <c r="I51" s="7">
        <v>-21246.52</v>
      </c>
      <c r="J51" s="7">
        <f t="shared" ref="J51" si="320">SUM(G51:I51)</f>
        <v>-85.110000000000582</v>
      </c>
      <c r="K51" s="17"/>
      <c r="L51" s="7">
        <f t="shared" ref="L51" si="321">B51+G51</f>
        <v>100138.41</v>
      </c>
      <c r="M51" s="7">
        <f t="shared" ref="M51" si="322">C51+H51</f>
        <v>-285</v>
      </c>
      <c r="N51" s="7">
        <f t="shared" ref="N51" si="323">D51+I51</f>
        <v>-101315.71</v>
      </c>
      <c r="O51" s="7">
        <f t="shared" ref="O51" si="324">E51+J51</f>
        <v>-1462.3000000000029</v>
      </c>
      <c r="P51" s="7"/>
      <c r="Q51" s="7">
        <f t="shared" ref="Q51" si="325">ROUND(O51*0.1,2)</f>
        <v>-146.22999999999999</v>
      </c>
      <c r="R51" s="7">
        <f t="shared" ref="R51" si="326">ROUND(Q51*0.15,2)</f>
        <v>-21.93</v>
      </c>
      <c r="S51" s="7">
        <f t="shared" si="302"/>
        <v>-124.3</v>
      </c>
    </row>
    <row r="52" spans="1:19" ht="15" customHeight="1" x14ac:dyDescent="0.25">
      <c r="A52" s="28">
        <f t="shared" si="51"/>
        <v>44310</v>
      </c>
      <c r="B52" s="7">
        <v>90565.95</v>
      </c>
      <c r="C52" s="7">
        <v>-765</v>
      </c>
      <c r="D52" s="7">
        <v>-86637.46</v>
      </c>
      <c r="E52" s="7">
        <f t="shared" ref="E52" si="327">SUM(B52:D52)</f>
        <v>3163.4899999999907</v>
      </c>
      <c r="F52" s="17"/>
      <c r="G52" s="7">
        <v>7198.68</v>
      </c>
      <c r="H52" s="7">
        <v>0</v>
      </c>
      <c r="I52" s="7">
        <v>-7749.99</v>
      </c>
      <c r="J52" s="7">
        <f t="shared" ref="J52" si="328">SUM(G52:I52)</f>
        <v>-551.30999999999949</v>
      </c>
      <c r="K52" s="17"/>
      <c r="L52" s="7">
        <f t="shared" ref="L52" si="329">B52+G52</f>
        <v>97764.63</v>
      </c>
      <c r="M52" s="7">
        <f t="shared" ref="M52" si="330">C52+H52</f>
        <v>-765</v>
      </c>
      <c r="N52" s="7">
        <f t="shared" ref="N52" si="331">D52+I52</f>
        <v>-94387.450000000012</v>
      </c>
      <c r="O52" s="7">
        <f t="shared" ref="O52" si="332">E52+J52</f>
        <v>2612.1799999999912</v>
      </c>
      <c r="P52" s="7"/>
      <c r="Q52" s="7">
        <f t="shared" ref="Q52" si="333">ROUND(O52*0.1,2)</f>
        <v>261.22000000000003</v>
      </c>
      <c r="R52" s="7">
        <f t="shared" ref="R52" si="334">ROUND(Q52*0.15,2)</f>
        <v>39.18</v>
      </c>
      <c r="S52" s="7">
        <f t="shared" si="302"/>
        <v>222.04</v>
      </c>
    </row>
    <row r="53" spans="1:19" ht="15" customHeight="1" x14ac:dyDescent="0.25">
      <c r="A53" s="28">
        <f t="shared" si="51"/>
        <v>44317</v>
      </c>
      <c r="B53" s="7">
        <v>79600.2</v>
      </c>
      <c r="C53" s="7">
        <v>-822</v>
      </c>
      <c r="D53" s="7">
        <v>-74371.7</v>
      </c>
      <c r="E53" s="7">
        <f t="shared" ref="E53" si="335">SUM(B53:D53)</f>
        <v>4406.5</v>
      </c>
      <c r="F53" s="17"/>
      <c r="G53" s="7">
        <v>6358.31</v>
      </c>
      <c r="H53" s="7">
        <v>0</v>
      </c>
      <c r="I53" s="7">
        <v>-4577.9799999999996</v>
      </c>
      <c r="J53" s="7">
        <f t="shared" ref="J53" si="336">SUM(G53:I53)</f>
        <v>1780.3300000000008</v>
      </c>
      <c r="K53" s="17"/>
      <c r="L53" s="7">
        <f t="shared" ref="L53" si="337">B53+G53</f>
        <v>85958.51</v>
      </c>
      <c r="M53" s="7">
        <f t="shared" ref="M53" si="338">C53+H53</f>
        <v>-822</v>
      </c>
      <c r="N53" s="7">
        <f t="shared" ref="N53" si="339">D53+I53</f>
        <v>-78949.679999999993</v>
      </c>
      <c r="O53" s="7">
        <f t="shared" ref="O53" si="340">E53+J53</f>
        <v>6186.8300000000008</v>
      </c>
      <c r="P53" s="7"/>
      <c r="Q53" s="7">
        <f t="shared" ref="Q53" si="341">ROUND(O53*0.1,2)</f>
        <v>618.67999999999995</v>
      </c>
      <c r="R53" s="7">
        <f t="shared" ref="R53" si="342">ROUND(Q53*0.15,2)</f>
        <v>92.8</v>
      </c>
      <c r="S53" s="7">
        <f t="shared" si="302"/>
        <v>525.88</v>
      </c>
    </row>
    <row r="54" spans="1:19" ht="15" customHeight="1" x14ac:dyDescent="0.25">
      <c r="A54" s="28">
        <f t="shared" si="51"/>
        <v>44324</v>
      </c>
      <c r="B54" s="7">
        <v>79218.100000000006</v>
      </c>
      <c r="C54" s="7">
        <v>-202</v>
      </c>
      <c r="D54" s="7">
        <v>-61845.73</v>
      </c>
      <c r="E54" s="7">
        <f t="shared" ref="E54" si="343">SUM(B54:D54)</f>
        <v>17170.370000000003</v>
      </c>
      <c r="F54" s="17"/>
      <c r="G54" s="7">
        <v>7905.34</v>
      </c>
      <c r="H54" s="7">
        <v>0</v>
      </c>
      <c r="I54" s="7">
        <v>-7238.4</v>
      </c>
      <c r="J54" s="7">
        <f t="shared" ref="J54" si="344">SUM(G54:I54)</f>
        <v>666.94000000000051</v>
      </c>
      <c r="K54" s="17"/>
      <c r="L54" s="7">
        <f t="shared" ref="L54" si="345">B54+G54</f>
        <v>87123.44</v>
      </c>
      <c r="M54" s="7">
        <f t="shared" ref="M54" si="346">C54+H54</f>
        <v>-202</v>
      </c>
      <c r="N54" s="7">
        <f t="shared" ref="N54" si="347">D54+I54</f>
        <v>-69084.13</v>
      </c>
      <c r="O54" s="7">
        <f t="shared" ref="O54" si="348">E54+J54</f>
        <v>17837.310000000005</v>
      </c>
      <c r="P54" s="7"/>
      <c r="Q54" s="7">
        <f t="shared" ref="Q54" si="349">ROUND(O54*0.1,2)</f>
        <v>1783.73</v>
      </c>
      <c r="R54" s="7">
        <f t="shared" ref="R54" si="350">ROUND(Q54*0.15,2)</f>
        <v>267.56</v>
      </c>
      <c r="S54" s="7">
        <f t="shared" ref="S54" si="351">ROUND(Q54*0.85,2)</f>
        <v>1516.17</v>
      </c>
    </row>
    <row r="55" spans="1:19" ht="15" customHeight="1" x14ac:dyDescent="0.25">
      <c r="A55" s="28">
        <f t="shared" si="51"/>
        <v>44331</v>
      </c>
      <c r="B55" s="7">
        <v>86945.2</v>
      </c>
      <c r="C55" s="7">
        <v>-55</v>
      </c>
      <c r="D55" s="7">
        <v>-80882.55</v>
      </c>
      <c r="E55" s="7">
        <f t="shared" ref="E55" si="352">SUM(B55:D55)</f>
        <v>6007.6499999999942</v>
      </c>
      <c r="F55" s="17"/>
      <c r="G55" s="7">
        <v>10991.85</v>
      </c>
      <c r="H55" s="7">
        <v>0</v>
      </c>
      <c r="I55" s="7">
        <v>-8479.09</v>
      </c>
      <c r="J55" s="7">
        <f t="shared" ref="J55" si="353">SUM(G55:I55)</f>
        <v>2512.7600000000002</v>
      </c>
      <c r="K55" s="17"/>
      <c r="L55" s="7">
        <f t="shared" ref="L55" si="354">B55+G55</f>
        <v>97937.05</v>
      </c>
      <c r="M55" s="7">
        <f t="shared" ref="M55" si="355">C55+H55</f>
        <v>-55</v>
      </c>
      <c r="N55" s="7">
        <f t="shared" ref="N55" si="356">D55+I55</f>
        <v>-89361.64</v>
      </c>
      <c r="O55" s="7">
        <f t="shared" ref="O55" si="357">E55+J55</f>
        <v>8520.4099999999944</v>
      </c>
      <c r="P55" s="7"/>
      <c r="Q55" s="7">
        <f t="shared" ref="Q55" si="358">ROUND(O55*0.1,2)</f>
        <v>852.04</v>
      </c>
      <c r="R55" s="7">
        <f t="shared" ref="R55" si="359">ROUND(Q55*0.15,2)</f>
        <v>127.81</v>
      </c>
      <c r="S55" s="7">
        <f t="shared" ref="S55" si="360">ROUND(Q55*0.85,2)</f>
        <v>724.23</v>
      </c>
    </row>
    <row r="56" spans="1:19" ht="15" customHeight="1" x14ac:dyDescent="0.25">
      <c r="A56" s="28">
        <f t="shared" si="51"/>
        <v>44338</v>
      </c>
      <c r="B56" s="7">
        <v>89104.4</v>
      </c>
      <c r="C56" s="7">
        <v>-350</v>
      </c>
      <c r="D56" s="7">
        <v>-73604.53</v>
      </c>
      <c r="E56" s="7">
        <f t="shared" ref="E56" si="361">SUM(B56:D56)</f>
        <v>15149.869999999995</v>
      </c>
      <c r="F56" s="17"/>
      <c r="G56" s="7">
        <v>18448.310000000001</v>
      </c>
      <c r="H56" s="7">
        <v>0</v>
      </c>
      <c r="I56" s="7">
        <v>-14688.35</v>
      </c>
      <c r="J56" s="7">
        <f t="shared" ref="J56" si="362">SUM(G56:I56)</f>
        <v>3759.9600000000009</v>
      </c>
      <c r="K56" s="17"/>
      <c r="L56" s="7">
        <f t="shared" ref="L56" si="363">B56+G56</f>
        <v>107552.70999999999</v>
      </c>
      <c r="M56" s="7">
        <f t="shared" ref="M56" si="364">C56+H56</f>
        <v>-350</v>
      </c>
      <c r="N56" s="7">
        <f t="shared" ref="N56" si="365">D56+I56</f>
        <v>-88292.88</v>
      </c>
      <c r="O56" s="7">
        <f t="shared" ref="O56" si="366">E56+J56</f>
        <v>18909.829999999994</v>
      </c>
      <c r="P56" s="7"/>
      <c r="Q56" s="7">
        <f t="shared" ref="Q56" si="367">ROUND(O56*0.1,2)</f>
        <v>1890.98</v>
      </c>
      <c r="R56" s="7">
        <f t="shared" ref="R56" si="368">ROUND(Q56*0.15,2)</f>
        <v>283.64999999999998</v>
      </c>
      <c r="S56" s="7">
        <f t="shared" ref="S56" si="369">ROUND(Q56*0.85,2)</f>
        <v>1607.33</v>
      </c>
    </row>
    <row r="57" spans="1:19" ht="15" customHeight="1" x14ac:dyDescent="0.25">
      <c r="A57" s="28">
        <f t="shared" si="51"/>
        <v>44345</v>
      </c>
      <c r="B57" s="7">
        <v>93460.6</v>
      </c>
      <c r="C57" s="7">
        <v>-271</v>
      </c>
      <c r="D57" s="7">
        <v>-109860.44</v>
      </c>
      <c r="E57" s="7">
        <f t="shared" ref="E57" si="370">SUM(B57:D57)</f>
        <v>-16670.839999999997</v>
      </c>
      <c r="F57" s="17"/>
      <c r="G57" s="7">
        <v>15725.3</v>
      </c>
      <c r="H57" s="7">
        <v>0</v>
      </c>
      <c r="I57" s="7">
        <v>-15411.03</v>
      </c>
      <c r="J57" s="7">
        <f t="shared" ref="J57" si="371">SUM(G57:I57)</f>
        <v>314.26999999999862</v>
      </c>
      <c r="K57" s="17"/>
      <c r="L57" s="7">
        <f t="shared" ref="L57" si="372">B57+G57</f>
        <v>109185.90000000001</v>
      </c>
      <c r="M57" s="7">
        <f t="shared" ref="M57" si="373">C57+H57</f>
        <v>-271</v>
      </c>
      <c r="N57" s="7">
        <f t="shared" ref="N57" si="374">D57+I57</f>
        <v>-125271.47</v>
      </c>
      <c r="O57" s="7">
        <f t="shared" ref="O57" si="375">E57+J57</f>
        <v>-16356.569999999998</v>
      </c>
      <c r="P57" s="7"/>
      <c r="Q57" s="7">
        <f t="shared" ref="Q57" si="376">ROUND(O57*0.1,2)</f>
        <v>-1635.66</v>
      </c>
      <c r="R57" s="7">
        <f t="shared" ref="R57" si="377">ROUND(Q57*0.15,2)</f>
        <v>-245.35</v>
      </c>
      <c r="S57" s="7">
        <f t="shared" ref="S57" si="378">ROUND(Q57*0.85,2)</f>
        <v>-1390.31</v>
      </c>
    </row>
    <row r="58" spans="1:19" ht="15" customHeight="1" x14ac:dyDescent="0.25">
      <c r="A58" s="28">
        <f t="shared" si="51"/>
        <v>44352</v>
      </c>
      <c r="B58" s="7">
        <v>91802.15</v>
      </c>
      <c r="C58" s="7">
        <v>-118</v>
      </c>
      <c r="D58" s="7">
        <v>-77762.98</v>
      </c>
      <c r="E58" s="7">
        <f t="shared" ref="E58" si="379">SUM(B58:D58)</f>
        <v>13921.169999999998</v>
      </c>
      <c r="F58" s="17"/>
      <c r="G58" s="7">
        <v>24623.13</v>
      </c>
      <c r="H58" s="7">
        <v>0</v>
      </c>
      <c r="I58" s="7">
        <v>-25870.82</v>
      </c>
      <c r="J58" s="7">
        <f t="shared" ref="J58" si="380">SUM(G58:I58)</f>
        <v>-1247.6899999999987</v>
      </c>
      <c r="K58" s="17"/>
      <c r="L58" s="7">
        <f t="shared" ref="L58" si="381">B58+G58</f>
        <v>116425.28</v>
      </c>
      <c r="M58" s="7">
        <f t="shared" ref="M58" si="382">C58+H58</f>
        <v>-118</v>
      </c>
      <c r="N58" s="7">
        <f t="shared" ref="N58" si="383">D58+I58</f>
        <v>-103633.79999999999</v>
      </c>
      <c r="O58" s="7">
        <f t="shared" ref="O58" si="384">E58+J58</f>
        <v>12673.48</v>
      </c>
      <c r="P58" s="7"/>
      <c r="Q58" s="7">
        <f t="shared" ref="Q58" si="385">ROUND(O58*0.1,2)</f>
        <v>1267.3499999999999</v>
      </c>
      <c r="R58" s="7">
        <f t="shared" ref="R58" si="386">ROUND(Q58*0.15,2)</f>
        <v>190.1</v>
      </c>
      <c r="S58" s="7">
        <f t="shared" ref="S58" si="387">ROUND(Q58*0.85,2)</f>
        <v>1077.25</v>
      </c>
    </row>
    <row r="59" spans="1:19" ht="15" customHeight="1" x14ac:dyDescent="0.25">
      <c r="A59" s="28">
        <f t="shared" si="51"/>
        <v>44359</v>
      </c>
      <c r="B59" s="7">
        <v>125530.35</v>
      </c>
      <c r="C59" s="7">
        <v>-1321</v>
      </c>
      <c r="D59" s="7">
        <v>-113109.19</v>
      </c>
      <c r="E59" s="7">
        <f t="shared" ref="E59" si="388">SUM(B59:D59)</f>
        <v>11100.160000000003</v>
      </c>
      <c r="F59" s="17"/>
      <c r="G59" s="7">
        <v>14715.51</v>
      </c>
      <c r="H59" s="7">
        <v>0</v>
      </c>
      <c r="I59" s="7">
        <v>-16855.3</v>
      </c>
      <c r="J59" s="7">
        <f t="shared" ref="J59" si="389">SUM(G59:I59)</f>
        <v>-2139.7899999999991</v>
      </c>
      <c r="K59" s="17"/>
      <c r="L59" s="7">
        <f t="shared" ref="L59" si="390">B59+G59</f>
        <v>140245.86000000002</v>
      </c>
      <c r="M59" s="7">
        <f t="shared" ref="M59" si="391">C59+H59</f>
        <v>-1321</v>
      </c>
      <c r="N59" s="7">
        <f t="shared" ref="N59" si="392">D59+I59</f>
        <v>-129964.49</v>
      </c>
      <c r="O59" s="7">
        <f t="shared" ref="O59" si="393">E59+J59</f>
        <v>8960.3700000000044</v>
      </c>
      <c r="P59" s="7"/>
      <c r="Q59" s="7">
        <f t="shared" ref="Q59" si="394">ROUND(O59*0.1,2)</f>
        <v>896.04</v>
      </c>
      <c r="R59" s="7">
        <f t="shared" ref="R59" si="395">ROUND(Q59*0.15,2)</f>
        <v>134.41</v>
      </c>
      <c r="S59" s="7">
        <f t="shared" ref="S59" si="396">ROUND(Q59*0.85,2)</f>
        <v>761.63</v>
      </c>
    </row>
    <row r="60" spans="1:19" ht="15" customHeight="1" x14ac:dyDescent="0.25">
      <c r="A60" s="28">
        <f t="shared" si="51"/>
        <v>44366</v>
      </c>
      <c r="B60" s="7">
        <v>100615.65</v>
      </c>
      <c r="C60" s="7">
        <v>-235</v>
      </c>
      <c r="D60" s="7">
        <v>-111399.7</v>
      </c>
      <c r="E60" s="7">
        <f t="shared" ref="E60" si="397">SUM(B60:D60)</f>
        <v>-11019.050000000003</v>
      </c>
      <c r="F60" s="17"/>
      <c r="G60" s="7">
        <v>11492.17</v>
      </c>
      <c r="H60" s="7">
        <v>0</v>
      </c>
      <c r="I60" s="7">
        <v>-7229.33</v>
      </c>
      <c r="J60" s="7">
        <f t="shared" ref="J60" si="398">SUM(G60:I60)</f>
        <v>4262.84</v>
      </c>
      <c r="K60" s="17"/>
      <c r="L60" s="7">
        <f t="shared" ref="L60" si="399">B60+G60</f>
        <v>112107.81999999999</v>
      </c>
      <c r="M60" s="7">
        <f t="shared" ref="M60" si="400">C60+H60</f>
        <v>-235</v>
      </c>
      <c r="N60" s="7">
        <f t="shared" ref="N60" si="401">D60+I60</f>
        <v>-118629.03</v>
      </c>
      <c r="O60" s="7">
        <f t="shared" ref="O60" si="402">E60+J60</f>
        <v>-6756.2100000000028</v>
      </c>
      <c r="P60" s="7"/>
      <c r="Q60" s="7">
        <f t="shared" ref="Q60" si="403">ROUND(O60*0.1,2)</f>
        <v>-675.62</v>
      </c>
      <c r="R60" s="7">
        <f t="shared" ref="R60" si="404">ROUND(Q60*0.15,2)</f>
        <v>-101.34</v>
      </c>
      <c r="S60" s="7">
        <f t="shared" ref="S60" si="405">ROUND(Q60*0.85,2)</f>
        <v>-574.28</v>
      </c>
    </row>
    <row r="61" spans="1:19" ht="15" customHeight="1" x14ac:dyDescent="0.25">
      <c r="A61" s="28">
        <f t="shared" si="51"/>
        <v>44373</v>
      </c>
      <c r="B61" s="7">
        <v>96968.3</v>
      </c>
      <c r="C61" s="7">
        <v>-180</v>
      </c>
      <c r="D61" s="7">
        <v>-93752.41</v>
      </c>
      <c r="E61" s="7">
        <f t="shared" ref="E61" si="406">SUM(B61:D61)</f>
        <v>3035.8899999999994</v>
      </c>
      <c r="F61" s="17"/>
      <c r="G61" s="7">
        <v>17433.97</v>
      </c>
      <c r="H61" s="7">
        <v>0</v>
      </c>
      <c r="I61" s="7">
        <v>-14925.79</v>
      </c>
      <c r="J61" s="7">
        <f t="shared" ref="J61" si="407">SUM(G61:I61)</f>
        <v>2508.1800000000003</v>
      </c>
      <c r="K61" s="17"/>
      <c r="L61" s="7">
        <f t="shared" ref="L61" si="408">B61+G61</f>
        <v>114402.27</v>
      </c>
      <c r="M61" s="7">
        <f t="shared" ref="M61" si="409">C61+H61</f>
        <v>-180</v>
      </c>
      <c r="N61" s="7">
        <f t="shared" ref="N61" si="410">D61+I61</f>
        <v>-108678.20000000001</v>
      </c>
      <c r="O61" s="7">
        <f t="shared" ref="O61" si="411">E61+J61</f>
        <v>5544.07</v>
      </c>
      <c r="P61" s="7"/>
      <c r="Q61" s="7">
        <f t="shared" ref="Q61" si="412">ROUND(O61*0.1,2)</f>
        <v>554.41</v>
      </c>
      <c r="R61" s="7">
        <f t="shared" ref="R61" si="413">ROUND(Q61*0.15,2)</f>
        <v>83.16</v>
      </c>
      <c r="S61" s="7">
        <f t="shared" ref="S61" si="414">ROUND(Q61*0.85,2)</f>
        <v>471.25</v>
      </c>
    </row>
    <row r="62" spans="1:19" ht="15" customHeight="1" x14ac:dyDescent="0.25">
      <c r="A62" s="29" t="s">
        <v>23</v>
      </c>
      <c r="B62" s="7">
        <v>42444.35</v>
      </c>
      <c r="C62" s="7">
        <v>-218</v>
      </c>
      <c r="D62" s="7">
        <v>-36810.69</v>
      </c>
      <c r="E62" s="7">
        <f t="shared" ref="E62" si="415">SUM(B62:D62)</f>
        <v>5415.6599999999962</v>
      </c>
      <c r="F62" s="17"/>
      <c r="G62" s="7">
        <v>11026.2</v>
      </c>
      <c r="H62" s="7">
        <v>0</v>
      </c>
      <c r="I62" s="7">
        <v>-8120.59</v>
      </c>
      <c r="J62" s="7">
        <f t="shared" ref="J62" si="416">SUM(G62:I62)</f>
        <v>2905.6100000000006</v>
      </c>
      <c r="K62" s="17"/>
      <c r="L62" s="7">
        <f t="shared" ref="L62" si="417">B62+G62</f>
        <v>53470.55</v>
      </c>
      <c r="M62" s="7">
        <f t="shared" ref="M62" si="418">C62+H62</f>
        <v>-218</v>
      </c>
      <c r="N62" s="7">
        <f t="shared" ref="N62" si="419">D62+I62</f>
        <v>-44931.28</v>
      </c>
      <c r="O62" s="7">
        <f t="shared" ref="O62" si="420">E62+J62</f>
        <v>8321.2699999999968</v>
      </c>
      <c r="P62" s="7"/>
      <c r="Q62" s="7">
        <f>ROUND(O62*0.1,2)-0.01</f>
        <v>832.12</v>
      </c>
      <c r="R62" s="7">
        <f t="shared" ref="R62" si="421">ROUND(Q62*0.15,2)</f>
        <v>124.82</v>
      </c>
      <c r="S62" s="7">
        <f t="shared" ref="S62" si="422">ROUND(Q62*0.85,2)</f>
        <v>707.3</v>
      </c>
    </row>
    <row r="63" spans="1:19" x14ac:dyDescent="0.25">
      <c r="Q63" s="8"/>
      <c r="R63" s="8"/>
      <c r="S63" s="8"/>
    </row>
    <row r="64" spans="1:19" ht="15" customHeight="1" thickBot="1" x14ac:dyDescent="0.3">
      <c r="B64" s="9">
        <f>SUM(B10:B63)</f>
        <v>5507505.3000000017</v>
      </c>
      <c r="C64" s="9">
        <f>SUM(C10:C63)</f>
        <v>-48565</v>
      </c>
      <c r="D64" s="9">
        <f>SUM(D10:D63)</f>
        <v>-4818809.8900000034</v>
      </c>
      <c r="E64" s="9">
        <f>SUM(E10:E63)</f>
        <v>640130.41000000015</v>
      </c>
      <c r="F64" s="17"/>
      <c r="G64" s="9">
        <f>SUM(G10:G63)</f>
        <v>658683.12</v>
      </c>
      <c r="H64" s="9">
        <f>SUM(H10:H63)</f>
        <v>-132.94</v>
      </c>
      <c r="I64" s="9">
        <f>SUM(I10:I63)</f>
        <v>-542165.32000000007</v>
      </c>
      <c r="J64" s="9">
        <f>SUM(J10:J63)</f>
        <v>116384.86000000003</v>
      </c>
      <c r="K64" s="17"/>
      <c r="L64" s="9">
        <f>SUM(L10:L63)</f>
        <v>6166188.4200000009</v>
      </c>
      <c r="M64" s="9">
        <f>SUM(M10:M63)</f>
        <v>-48697.94</v>
      </c>
      <c r="N64" s="9">
        <f>SUM(N10:N63)</f>
        <v>-5360975.209999999</v>
      </c>
      <c r="O64" s="9">
        <f>SUM(O10:O63)</f>
        <v>756515.2699999999</v>
      </c>
      <c r="P64" s="17"/>
      <c r="Q64" s="9">
        <f>SUM(Q10:Q63)</f>
        <v>75651.50999999998</v>
      </c>
      <c r="R64" s="9">
        <f>SUM(R10:R63)</f>
        <v>11347.729999999998</v>
      </c>
      <c r="S64" s="9">
        <f>SUM(S10:S63)</f>
        <v>64303.779999999992</v>
      </c>
    </row>
    <row r="65" spans="1:1" ht="15" customHeight="1" thickTop="1" x14ac:dyDescent="0.25"/>
    <row r="66" spans="1:1" ht="15" customHeight="1" x14ac:dyDescent="0.25">
      <c r="A66" s="15" t="s">
        <v>19</v>
      </c>
    </row>
    <row r="67" spans="1:1" ht="15" customHeight="1" x14ac:dyDescent="0.25">
      <c r="A67" s="15" t="s">
        <v>11</v>
      </c>
    </row>
    <row r="68" spans="1:1" ht="15" customHeight="1" x14ac:dyDescent="0.25">
      <c r="A68" s="15" t="s">
        <v>24</v>
      </c>
    </row>
  </sheetData>
  <mergeCells count="5">
    <mergeCell ref="A1:S1"/>
    <mergeCell ref="B3:E3"/>
    <mergeCell ref="G3:J3"/>
    <mergeCell ref="L3:O3"/>
    <mergeCell ref="A8:S8"/>
  </mergeCells>
  <pageMargins left="0.25" right="0.5" top="0.25" bottom="0.25" header="0" footer="0"/>
  <pageSetup paperSize="5" scale="66" orientation="landscape" r:id="rId1"/>
  <ignoredErrors>
    <ignoredError sqref="E11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8"/>
  <sheetViews>
    <sheetView topLeftCell="M1" zoomScaleNormal="100" workbookViewId="0">
      <pane ySplit="7" topLeftCell="A35" activePane="bottomLeft" state="frozen"/>
      <selection activeCell="A4" sqref="A4:S4"/>
      <selection pane="bottomLeft" activeCell="V64" sqref="V64"/>
    </sheetView>
  </sheetViews>
  <sheetFormatPr defaultColWidth="10.7109375" defaultRowHeight="15" customHeight="1" x14ac:dyDescent="0.25"/>
  <cols>
    <col min="1" max="1" width="13.140625" style="2" customWidth="1"/>
    <col min="2" max="5" width="15.7109375" style="1" customWidth="1"/>
    <col min="6" max="6" width="4.7109375" style="16" customWidth="1"/>
    <col min="7" max="10" width="15.7109375" style="1" customWidth="1"/>
    <col min="11" max="11" width="4.7109375" style="16" customWidth="1"/>
    <col min="12" max="15" width="15.7109375" style="1" customWidth="1"/>
    <col min="16" max="16" width="4.7109375" style="16" customWidth="1"/>
    <col min="17" max="17" width="15.7109375" style="1" customWidth="1"/>
    <col min="18" max="19" width="14.7109375" style="1" customWidth="1"/>
    <col min="20" max="16384" width="10.7109375" style="1"/>
  </cols>
  <sheetData>
    <row r="1" spans="1:19" ht="15" customHeight="1" x14ac:dyDescent="0.25">
      <c r="A1" s="36" t="s">
        <v>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</row>
    <row r="2" spans="1:19" ht="1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</row>
    <row r="3" spans="1:19" ht="15" customHeight="1" x14ac:dyDescent="0.25">
      <c r="A3" s="23"/>
      <c r="B3" s="30" t="s">
        <v>14</v>
      </c>
      <c r="C3" s="30"/>
      <c r="D3" s="30"/>
      <c r="E3" s="30"/>
      <c r="F3" s="18"/>
      <c r="G3" s="30" t="s">
        <v>16</v>
      </c>
      <c r="H3" s="30"/>
      <c r="I3" s="30"/>
      <c r="J3" s="30"/>
      <c r="K3" s="18"/>
      <c r="L3" s="30" t="s">
        <v>15</v>
      </c>
      <c r="M3" s="30"/>
      <c r="N3" s="30"/>
      <c r="O3" s="30"/>
      <c r="P3" s="23"/>
    </row>
    <row r="4" spans="1:19" s="6" customFormat="1" ht="25.5" x14ac:dyDescent="0.2">
      <c r="A4" s="3"/>
      <c r="B4" s="5" t="s">
        <v>0</v>
      </c>
      <c r="C4" s="4" t="s">
        <v>2</v>
      </c>
      <c r="D4" s="5" t="s">
        <v>1</v>
      </c>
      <c r="E4" s="5" t="s">
        <v>7</v>
      </c>
      <c r="F4" s="19"/>
      <c r="G4" s="5" t="s">
        <v>0</v>
      </c>
      <c r="H4" s="4" t="s">
        <v>2</v>
      </c>
      <c r="I4" s="5" t="s">
        <v>1</v>
      </c>
      <c r="J4" s="5" t="s">
        <v>7</v>
      </c>
      <c r="K4" s="19"/>
      <c r="L4" s="5" t="s">
        <v>0</v>
      </c>
      <c r="M4" s="4" t="s">
        <v>2</v>
      </c>
      <c r="N4" s="5" t="s">
        <v>1</v>
      </c>
      <c r="O4" s="5" t="s">
        <v>7</v>
      </c>
      <c r="P4" s="19"/>
      <c r="Q4" s="5" t="s">
        <v>8</v>
      </c>
      <c r="R4" s="5" t="s">
        <v>9</v>
      </c>
      <c r="S4" s="5" t="s">
        <v>10</v>
      </c>
    </row>
    <row r="6" spans="1:19" ht="15" customHeight="1" x14ac:dyDescent="0.25">
      <c r="A6" s="28" t="s">
        <v>17</v>
      </c>
      <c r="B6" s="7">
        <v>866565.89999999991</v>
      </c>
      <c r="C6" s="7">
        <v>-11579</v>
      </c>
      <c r="D6" s="7">
        <v>-784907.78999999992</v>
      </c>
      <c r="E6" s="7">
        <v>70079.110000000015</v>
      </c>
      <c r="F6" s="17"/>
      <c r="G6" s="26">
        <v>0</v>
      </c>
      <c r="H6" s="26">
        <v>0</v>
      </c>
      <c r="I6" s="26">
        <v>-3849.85</v>
      </c>
      <c r="J6" s="26">
        <v>-3849.85</v>
      </c>
      <c r="K6" s="17"/>
      <c r="L6" s="7">
        <v>866565.89999999991</v>
      </c>
      <c r="M6" s="7">
        <v>-11579</v>
      </c>
      <c r="N6" s="7">
        <v>-788757.64</v>
      </c>
      <c r="O6" s="7">
        <v>66229.260000000009</v>
      </c>
      <c r="P6" s="17"/>
      <c r="Q6" s="7">
        <v>6622.9099999999989</v>
      </c>
      <c r="R6" s="7">
        <v>993.44</v>
      </c>
      <c r="S6" s="7">
        <v>5629.4700000000012</v>
      </c>
    </row>
    <row r="8" spans="1:19" ht="15" customHeight="1" x14ac:dyDescent="0.25">
      <c r="A8" s="34" t="s">
        <v>20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</row>
    <row r="9" spans="1:19" ht="15" customHeight="1" x14ac:dyDescent="0.25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</row>
    <row r="10" spans="1:19" ht="15" customHeight="1" x14ac:dyDescent="0.25">
      <c r="A10" s="28" t="s">
        <v>18</v>
      </c>
      <c r="B10" s="7">
        <v>0</v>
      </c>
      <c r="C10" s="7">
        <v>0</v>
      </c>
      <c r="D10" s="7">
        <v>0</v>
      </c>
      <c r="E10" s="7">
        <f t="shared" ref="E10:E15" si="0">SUM(B10:D10)</f>
        <v>0</v>
      </c>
      <c r="F10" s="17"/>
      <c r="G10" s="7">
        <v>0</v>
      </c>
      <c r="H10" s="7">
        <v>0</v>
      </c>
      <c r="I10" s="7">
        <v>0</v>
      </c>
      <c r="J10" s="7">
        <f t="shared" ref="J10:J15" si="1">SUM(G10:I10)</f>
        <v>0</v>
      </c>
      <c r="K10" s="17"/>
      <c r="L10" s="7">
        <f t="shared" ref="L10:L15" si="2">B10+G10</f>
        <v>0</v>
      </c>
      <c r="M10" s="7">
        <f t="shared" ref="M10:N10" si="3">C10+H10</f>
        <v>0</v>
      </c>
      <c r="N10" s="7">
        <f t="shared" si="3"/>
        <v>0</v>
      </c>
      <c r="O10" s="7">
        <f t="shared" ref="O10:O15" si="4">E10+J10</f>
        <v>0</v>
      </c>
      <c r="P10" s="7"/>
      <c r="Q10" s="7">
        <f t="shared" ref="Q10" si="5">ROUND(O10*0.1,2)</f>
        <v>0</v>
      </c>
      <c r="R10" s="7">
        <f t="shared" ref="R10" si="6">ROUND(Q10*0.15,2)</f>
        <v>0</v>
      </c>
      <c r="S10" s="7">
        <f t="shared" ref="S10" si="7">ROUND(Q10*0.85,2)</f>
        <v>0</v>
      </c>
    </row>
    <row r="11" spans="1:19" ht="15" customHeight="1" x14ac:dyDescent="0.25">
      <c r="A11" s="28">
        <v>44023</v>
      </c>
      <c r="B11" s="7">
        <v>0</v>
      </c>
      <c r="C11" s="7">
        <v>0</v>
      </c>
      <c r="D11" s="7">
        <v>0</v>
      </c>
      <c r="E11" s="7">
        <f t="shared" si="0"/>
        <v>0</v>
      </c>
      <c r="F11" s="17"/>
      <c r="G11" s="7">
        <v>0</v>
      </c>
      <c r="H11" s="7">
        <v>0</v>
      </c>
      <c r="I11" s="7">
        <v>0</v>
      </c>
      <c r="J11" s="7">
        <f t="shared" si="1"/>
        <v>0</v>
      </c>
      <c r="K11" s="17"/>
      <c r="L11" s="7">
        <f t="shared" si="2"/>
        <v>0</v>
      </c>
      <c r="M11" s="7">
        <f t="shared" ref="M11" si="8">C11+H11</f>
        <v>0</v>
      </c>
      <c r="N11" s="7">
        <f t="shared" ref="N11" si="9">D11+I11</f>
        <v>0</v>
      </c>
      <c r="O11" s="7">
        <f t="shared" si="4"/>
        <v>0</v>
      </c>
      <c r="P11" s="7"/>
      <c r="Q11" s="7">
        <f t="shared" ref="Q11" si="10">ROUND(O11*0.1,2)</f>
        <v>0</v>
      </c>
      <c r="R11" s="7">
        <f t="shared" ref="R11" si="11">ROUND(Q11*0.15,2)</f>
        <v>0</v>
      </c>
      <c r="S11" s="7">
        <f t="shared" ref="S11" si="12">ROUND(Q11*0.85,2)</f>
        <v>0</v>
      </c>
    </row>
    <row r="12" spans="1:19" ht="15" customHeight="1" x14ac:dyDescent="0.25">
      <c r="A12" s="28">
        <f t="shared" ref="A12:A17" si="13">A11+7</f>
        <v>44030</v>
      </c>
      <c r="B12" s="7">
        <v>0</v>
      </c>
      <c r="C12" s="7">
        <v>0</v>
      </c>
      <c r="D12" s="7">
        <v>0</v>
      </c>
      <c r="E12" s="7">
        <f t="shared" si="0"/>
        <v>0</v>
      </c>
      <c r="F12" s="17"/>
      <c r="G12" s="7">
        <v>0</v>
      </c>
      <c r="H12" s="7">
        <v>0</v>
      </c>
      <c r="I12" s="7">
        <v>0</v>
      </c>
      <c r="J12" s="7">
        <f t="shared" si="1"/>
        <v>0</v>
      </c>
      <c r="K12" s="17"/>
      <c r="L12" s="7">
        <f t="shared" si="2"/>
        <v>0</v>
      </c>
      <c r="M12" s="7">
        <f t="shared" ref="M12" si="14">C12+H12</f>
        <v>0</v>
      </c>
      <c r="N12" s="7">
        <f t="shared" ref="N12" si="15">D12+I12</f>
        <v>0</v>
      </c>
      <c r="O12" s="7">
        <f t="shared" si="4"/>
        <v>0</v>
      </c>
      <c r="P12" s="7"/>
      <c r="Q12" s="7">
        <f t="shared" ref="Q12" si="16">ROUND(O12*0.1,2)</f>
        <v>0</v>
      </c>
      <c r="R12" s="7">
        <f t="shared" ref="R12" si="17">ROUND(Q12*0.15,2)</f>
        <v>0</v>
      </c>
      <c r="S12" s="7">
        <f t="shared" ref="S12" si="18">ROUND(Q12*0.85,2)</f>
        <v>0</v>
      </c>
    </row>
    <row r="13" spans="1:19" ht="15" customHeight="1" x14ac:dyDescent="0.25">
      <c r="A13" s="28">
        <f t="shared" si="13"/>
        <v>44037</v>
      </c>
      <c r="B13" s="7">
        <v>0</v>
      </c>
      <c r="C13" s="7">
        <v>0</v>
      </c>
      <c r="D13" s="7">
        <v>0</v>
      </c>
      <c r="E13" s="7">
        <f t="shared" si="0"/>
        <v>0</v>
      </c>
      <c r="F13" s="17"/>
      <c r="G13" s="7">
        <v>0</v>
      </c>
      <c r="H13" s="7">
        <v>0</v>
      </c>
      <c r="I13" s="7">
        <v>0</v>
      </c>
      <c r="J13" s="7">
        <f t="shared" si="1"/>
        <v>0</v>
      </c>
      <c r="K13" s="17"/>
      <c r="L13" s="7">
        <f t="shared" si="2"/>
        <v>0</v>
      </c>
      <c r="M13" s="7">
        <f t="shared" ref="M13" si="19">C13+H13</f>
        <v>0</v>
      </c>
      <c r="N13" s="7">
        <f t="shared" ref="N13" si="20">D13+I13</f>
        <v>0</v>
      </c>
      <c r="O13" s="7">
        <f t="shared" si="4"/>
        <v>0</v>
      </c>
      <c r="P13" s="7"/>
      <c r="Q13" s="7">
        <f t="shared" ref="Q13" si="21">ROUND(O13*0.1,2)</f>
        <v>0</v>
      </c>
      <c r="R13" s="7">
        <f t="shared" ref="R13" si="22">ROUND(Q13*0.15,2)</f>
        <v>0</v>
      </c>
      <c r="S13" s="7">
        <f t="shared" ref="S13" si="23">ROUND(Q13*0.85,2)</f>
        <v>0</v>
      </c>
    </row>
    <row r="14" spans="1:19" ht="15" customHeight="1" x14ac:dyDescent="0.25">
      <c r="A14" s="28">
        <f t="shared" si="13"/>
        <v>44044</v>
      </c>
      <c r="B14" s="7">
        <v>0</v>
      </c>
      <c r="C14" s="7">
        <v>0</v>
      </c>
      <c r="D14" s="7">
        <v>0</v>
      </c>
      <c r="E14" s="7">
        <f t="shared" si="0"/>
        <v>0</v>
      </c>
      <c r="F14" s="17"/>
      <c r="G14" s="7">
        <v>0</v>
      </c>
      <c r="H14" s="7">
        <v>0</v>
      </c>
      <c r="I14" s="7">
        <v>0</v>
      </c>
      <c r="J14" s="7">
        <f t="shared" si="1"/>
        <v>0</v>
      </c>
      <c r="K14" s="17"/>
      <c r="L14" s="7">
        <f t="shared" si="2"/>
        <v>0</v>
      </c>
      <c r="M14" s="7">
        <f t="shared" ref="M14" si="24">C14+H14</f>
        <v>0</v>
      </c>
      <c r="N14" s="7">
        <f t="shared" ref="N14" si="25">D14+I14</f>
        <v>0</v>
      </c>
      <c r="O14" s="7">
        <f t="shared" si="4"/>
        <v>0</v>
      </c>
      <c r="P14" s="7"/>
      <c r="Q14" s="7">
        <f t="shared" ref="Q14" si="26">ROUND(O14*0.1,2)</f>
        <v>0</v>
      </c>
      <c r="R14" s="7">
        <f t="shared" ref="R14" si="27">ROUND(Q14*0.15,2)</f>
        <v>0</v>
      </c>
      <c r="S14" s="7">
        <f t="shared" ref="S14" si="28">ROUND(Q14*0.85,2)</f>
        <v>0</v>
      </c>
    </row>
    <row r="15" spans="1:19" ht="15" customHeight="1" x14ac:dyDescent="0.25">
      <c r="A15" s="28">
        <f t="shared" si="13"/>
        <v>44051</v>
      </c>
      <c r="B15" s="7">
        <v>0</v>
      </c>
      <c r="C15" s="7">
        <v>0</v>
      </c>
      <c r="D15" s="7">
        <v>0</v>
      </c>
      <c r="E15" s="7">
        <f t="shared" si="0"/>
        <v>0</v>
      </c>
      <c r="F15" s="17"/>
      <c r="G15" s="7">
        <v>0</v>
      </c>
      <c r="H15" s="7">
        <v>0</v>
      </c>
      <c r="I15" s="7">
        <v>0</v>
      </c>
      <c r="J15" s="7">
        <f t="shared" si="1"/>
        <v>0</v>
      </c>
      <c r="K15" s="17"/>
      <c r="L15" s="7">
        <f t="shared" si="2"/>
        <v>0</v>
      </c>
      <c r="M15" s="7">
        <f t="shared" ref="M15" si="29">C15+H15</f>
        <v>0</v>
      </c>
      <c r="N15" s="7">
        <f t="shared" ref="N15" si="30">D15+I15</f>
        <v>0</v>
      </c>
      <c r="O15" s="7">
        <f t="shared" si="4"/>
        <v>0</v>
      </c>
      <c r="P15" s="7"/>
      <c r="Q15" s="7">
        <f t="shared" ref="Q15" si="31">ROUND(O15*0.1,2)</f>
        <v>0</v>
      </c>
      <c r="R15" s="7">
        <f t="shared" ref="R15" si="32">ROUND(Q15*0.15,2)</f>
        <v>0</v>
      </c>
      <c r="S15" s="7">
        <f t="shared" ref="S15" si="33">ROUND(Q15*0.85,2)</f>
        <v>0</v>
      </c>
    </row>
    <row r="16" spans="1:19" ht="15" customHeight="1" x14ac:dyDescent="0.25">
      <c r="A16" s="28">
        <f t="shared" si="13"/>
        <v>44058</v>
      </c>
      <c r="B16" s="7">
        <v>0</v>
      </c>
      <c r="C16" s="7">
        <v>0</v>
      </c>
      <c r="D16" s="7">
        <v>0</v>
      </c>
      <c r="E16" s="7">
        <f t="shared" ref="E16" si="34">SUM(B16:D16)</f>
        <v>0</v>
      </c>
      <c r="F16" s="17"/>
      <c r="G16" s="7">
        <v>0</v>
      </c>
      <c r="H16" s="7">
        <v>0</v>
      </c>
      <c r="I16" s="7">
        <v>0</v>
      </c>
      <c r="J16" s="7">
        <f t="shared" ref="J16" si="35">SUM(G16:I16)</f>
        <v>0</v>
      </c>
      <c r="K16" s="17"/>
      <c r="L16" s="7">
        <f t="shared" ref="L16" si="36">B16+G16</f>
        <v>0</v>
      </c>
      <c r="M16" s="7">
        <f t="shared" ref="M16" si="37">C16+H16</f>
        <v>0</v>
      </c>
      <c r="N16" s="7">
        <f t="shared" ref="N16" si="38">D16+I16</f>
        <v>0</v>
      </c>
      <c r="O16" s="7">
        <f t="shared" ref="O16" si="39">E16+J16</f>
        <v>0</v>
      </c>
      <c r="P16" s="7"/>
      <c r="Q16" s="7">
        <f t="shared" ref="Q16" si="40">ROUND(O16*0.1,2)</f>
        <v>0</v>
      </c>
      <c r="R16" s="7">
        <f t="shared" ref="R16" si="41">ROUND(Q16*0.15,2)</f>
        <v>0</v>
      </c>
      <c r="S16" s="7">
        <f t="shared" ref="S16" si="42">ROUND(Q16*0.85,2)</f>
        <v>0</v>
      </c>
    </row>
    <row r="17" spans="1:19" ht="15" customHeight="1" x14ac:dyDescent="0.25">
      <c r="A17" s="28">
        <f t="shared" si="13"/>
        <v>44065</v>
      </c>
      <c r="B17" s="7">
        <v>0</v>
      </c>
      <c r="C17" s="7">
        <v>0</v>
      </c>
      <c r="D17" s="7">
        <v>0</v>
      </c>
      <c r="E17" s="7">
        <f t="shared" ref="E17" si="43">SUM(B17:D17)</f>
        <v>0</v>
      </c>
      <c r="F17" s="17"/>
      <c r="G17" s="7">
        <v>0</v>
      </c>
      <c r="H17" s="7">
        <v>0</v>
      </c>
      <c r="I17" s="7">
        <v>0</v>
      </c>
      <c r="J17" s="7">
        <f t="shared" ref="J17" si="44">SUM(G17:I17)</f>
        <v>0</v>
      </c>
      <c r="K17" s="17"/>
      <c r="L17" s="7">
        <f t="shared" ref="L17" si="45">B17+G17</f>
        <v>0</v>
      </c>
      <c r="M17" s="7">
        <f t="shared" ref="M17" si="46">C17+H17</f>
        <v>0</v>
      </c>
      <c r="N17" s="7">
        <f t="shared" ref="N17" si="47">D17+I17</f>
        <v>0</v>
      </c>
      <c r="O17" s="7">
        <f t="shared" ref="O17" si="48">E17+J17</f>
        <v>0</v>
      </c>
      <c r="P17" s="7"/>
      <c r="Q17" s="7">
        <f t="shared" ref="Q17" si="49">ROUND(O17*0.1,2)</f>
        <v>0</v>
      </c>
      <c r="R17" s="7">
        <f t="shared" ref="R17" si="50">ROUND(Q17*0.15,2)</f>
        <v>0</v>
      </c>
      <c r="S17" s="7">
        <f t="shared" ref="S17" si="51">ROUND(Q17*0.85,2)</f>
        <v>0</v>
      </c>
    </row>
    <row r="18" spans="1:19" ht="15" customHeight="1" x14ac:dyDescent="0.25">
      <c r="A18" s="28">
        <f t="shared" ref="A18:A61" si="52">A17+7</f>
        <v>44072</v>
      </c>
      <c r="B18" s="7">
        <v>5561</v>
      </c>
      <c r="C18" s="7">
        <v>0</v>
      </c>
      <c r="D18" s="7">
        <v>-7035.14</v>
      </c>
      <c r="E18" s="7">
        <f t="shared" ref="E18" si="53">SUM(B18:D18)</f>
        <v>-1474.1400000000003</v>
      </c>
      <c r="F18" s="17"/>
      <c r="G18" s="7">
        <v>1619.22</v>
      </c>
      <c r="H18" s="7">
        <v>0</v>
      </c>
      <c r="I18" s="7">
        <v>-1478.34</v>
      </c>
      <c r="J18" s="7">
        <f t="shared" ref="J18" si="54">SUM(G18:I18)</f>
        <v>140.88000000000011</v>
      </c>
      <c r="K18" s="17"/>
      <c r="L18" s="7">
        <f t="shared" ref="L18" si="55">B18+G18</f>
        <v>7180.22</v>
      </c>
      <c r="M18" s="7">
        <f t="shared" ref="M18" si="56">C18+H18</f>
        <v>0</v>
      </c>
      <c r="N18" s="7">
        <f t="shared" ref="N18" si="57">D18+I18</f>
        <v>-8513.48</v>
      </c>
      <c r="O18" s="7">
        <f t="shared" ref="O18" si="58">E18+J18</f>
        <v>-1333.2600000000002</v>
      </c>
      <c r="P18" s="7"/>
      <c r="Q18" s="7">
        <f t="shared" ref="Q18" si="59">ROUND(O18*0.1,2)</f>
        <v>-133.33000000000001</v>
      </c>
      <c r="R18" s="7">
        <f t="shared" ref="R18" si="60">ROUND(Q18*0.15,2)</f>
        <v>-20</v>
      </c>
      <c r="S18" s="7">
        <f t="shared" ref="S18" si="61">ROUND(Q18*0.85,2)</f>
        <v>-113.33</v>
      </c>
    </row>
    <row r="19" spans="1:19" ht="15" customHeight="1" x14ac:dyDescent="0.25">
      <c r="A19" s="28">
        <f t="shared" si="52"/>
        <v>44079</v>
      </c>
      <c r="B19" s="7">
        <v>85190.8</v>
      </c>
      <c r="C19" s="7">
        <v>-510</v>
      </c>
      <c r="D19" s="7">
        <v>-74529.16</v>
      </c>
      <c r="E19" s="7">
        <f t="shared" ref="E19" si="62">SUM(B19:D19)</f>
        <v>10151.64</v>
      </c>
      <c r="F19" s="17"/>
      <c r="G19" s="7">
        <v>4862.68</v>
      </c>
      <c r="H19" s="7">
        <v>0</v>
      </c>
      <c r="I19" s="7">
        <v>-3397.79</v>
      </c>
      <c r="J19" s="7">
        <f t="shared" ref="J19" si="63">SUM(G19:I19)</f>
        <v>1464.8900000000003</v>
      </c>
      <c r="K19" s="17"/>
      <c r="L19" s="7">
        <f t="shared" ref="L19" si="64">B19+G19</f>
        <v>90053.48000000001</v>
      </c>
      <c r="M19" s="7">
        <f t="shared" ref="M19" si="65">C19+H19</f>
        <v>-510</v>
      </c>
      <c r="N19" s="7">
        <f t="shared" ref="N19" si="66">D19+I19</f>
        <v>-77926.95</v>
      </c>
      <c r="O19" s="7">
        <f t="shared" ref="O19" si="67">E19+J19</f>
        <v>11616.529999999999</v>
      </c>
      <c r="P19" s="7"/>
      <c r="Q19" s="7">
        <f t="shared" ref="Q19" si="68">ROUND(O19*0.1,2)</f>
        <v>1161.6500000000001</v>
      </c>
      <c r="R19" s="7">
        <f t="shared" ref="R19" si="69">ROUND(Q19*0.15,2)</f>
        <v>174.25</v>
      </c>
      <c r="S19" s="7">
        <f t="shared" ref="S19" si="70">ROUND(Q19*0.85,2)</f>
        <v>987.4</v>
      </c>
    </row>
    <row r="20" spans="1:19" ht="15" customHeight="1" x14ac:dyDescent="0.25">
      <c r="A20" s="28">
        <f t="shared" si="52"/>
        <v>44086</v>
      </c>
      <c r="B20" s="7">
        <v>99651.7</v>
      </c>
      <c r="C20" s="7">
        <v>-600</v>
      </c>
      <c r="D20" s="7">
        <v>-80685.52</v>
      </c>
      <c r="E20" s="7">
        <f t="shared" ref="E20" si="71">SUM(B20:D20)</f>
        <v>18366.179999999993</v>
      </c>
      <c r="F20" s="17"/>
      <c r="G20" s="7">
        <v>40855.730000000003</v>
      </c>
      <c r="H20" s="7">
        <v>0</v>
      </c>
      <c r="I20" s="7">
        <v>-38066.620000000003</v>
      </c>
      <c r="J20" s="7">
        <f t="shared" ref="J20" si="72">SUM(G20:I20)</f>
        <v>2789.1100000000006</v>
      </c>
      <c r="K20" s="17"/>
      <c r="L20" s="7">
        <f t="shared" ref="L20" si="73">B20+G20</f>
        <v>140507.43</v>
      </c>
      <c r="M20" s="7">
        <f t="shared" ref="M20" si="74">C20+H20</f>
        <v>-600</v>
      </c>
      <c r="N20" s="7">
        <f t="shared" ref="N20" si="75">D20+I20</f>
        <v>-118752.14000000001</v>
      </c>
      <c r="O20" s="7">
        <f t="shared" ref="O20" si="76">E20+J20</f>
        <v>21155.289999999994</v>
      </c>
      <c r="P20" s="7"/>
      <c r="Q20" s="7">
        <f t="shared" ref="Q20" si="77">ROUND(O20*0.1,2)</f>
        <v>2115.5300000000002</v>
      </c>
      <c r="R20" s="7">
        <f t="shared" ref="R20" si="78">ROUND(Q20*0.15,2)</f>
        <v>317.33</v>
      </c>
      <c r="S20" s="7">
        <f t="shared" ref="S20" si="79">ROUND(Q20*0.85,2)</f>
        <v>1798.2</v>
      </c>
    </row>
    <row r="21" spans="1:19" ht="15" customHeight="1" x14ac:dyDescent="0.25">
      <c r="A21" s="28">
        <f t="shared" si="52"/>
        <v>44093</v>
      </c>
      <c r="B21" s="7">
        <v>116658.8</v>
      </c>
      <c r="C21" s="7">
        <v>0</v>
      </c>
      <c r="D21" s="7">
        <v>-85145.93</v>
      </c>
      <c r="E21" s="7">
        <f t="shared" ref="E21" si="80">SUM(B21:D21)</f>
        <v>31512.87000000001</v>
      </c>
      <c r="F21" s="17"/>
      <c r="G21" s="7">
        <v>48116.480000000003</v>
      </c>
      <c r="H21" s="7">
        <v>0</v>
      </c>
      <c r="I21" s="7">
        <v>-45876.9</v>
      </c>
      <c r="J21" s="7">
        <f t="shared" ref="J21" si="81">SUM(G21:I21)</f>
        <v>2239.5800000000017</v>
      </c>
      <c r="K21" s="17"/>
      <c r="L21" s="7">
        <f t="shared" ref="L21" si="82">B21+G21</f>
        <v>164775.28</v>
      </c>
      <c r="M21" s="7">
        <f t="shared" ref="M21" si="83">C21+H21</f>
        <v>0</v>
      </c>
      <c r="N21" s="7">
        <f t="shared" ref="N21" si="84">D21+I21</f>
        <v>-131022.82999999999</v>
      </c>
      <c r="O21" s="7">
        <f t="shared" ref="O21" si="85">E21+J21</f>
        <v>33752.450000000012</v>
      </c>
      <c r="P21" s="7"/>
      <c r="Q21" s="7">
        <f t="shared" ref="Q21" si="86">ROUND(O21*0.1,2)</f>
        <v>3375.25</v>
      </c>
      <c r="R21" s="7">
        <f t="shared" ref="R21" si="87">ROUND(Q21*0.15,2)</f>
        <v>506.29</v>
      </c>
      <c r="S21" s="7">
        <f t="shared" ref="S21" si="88">ROUND(Q21*0.85,2)</f>
        <v>2868.96</v>
      </c>
    </row>
    <row r="22" spans="1:19" ht="15" customHeight="1" x14ac:dyDescent="0.25">
      <c r="A22" s="28">
        <f t="shared" si="52"/>
        <v>44100</v>
      </c>
      <c r="B22" s="7">
        <v>199704</v>
      </c>
      <c r="C22" s="7">
        <v>-228</v>
      </c>
      <c r="D22" s="7">
        <v>-182626.27</v>
      </c>
      <c r="E22" s="7">
        <f t="shared" ref="E22" si="89">SUM(B22:D22)</f>
        <v>16849.73000000001</v>
      </c>
      <c r="F22" s="17"/>
      <c r="G22" s="7">
        <v>36399.15</v>
      </c>
      <c r="H22" s="7">
        <v>0</v>
      </c>
      <c r="I22" s="7">
        <v>-39588.660000000003</v>
      </c>
      <c r="J22" s="7">
        <f t="shared" ref="J22" si="90">SUM(G22:I22)</f>
        <v>-3189.510000000002</v>
      </c>
      <c r="K22" s="17"/>
      <c r="L22" s="7">
        <f t="shared" ref="L22" si="91">B22+G22</f>
        <v>236103.15</v>
      </c>
      <c r="M22" s="7">
        <f t="shared" ref="M22" si="92">C22+H22</f>
        <v>-228</v>
      </c>
      <c r="N22" s="7">
        <f t="shared" ref="N22" si="93">D22+I22</f>
        <v>-222214.93</v>
      </c>
      <c r="O22" s="7">
        <f t="shared" ref="O22" si="94">E22+J22</f>
        <v>13660.220000000008</v>
      </c>
      <c r="P22" s="7"/>
      <c r="Q22" s="7">
        <f t="shared" ref="Q22" si="95">ROUND(O22*0.1,2)</f>
        <v>1366.02</v>
      </c>
      <c r="R22" s="7">
        <f t="shared" ref="R22" si="96">ROUND(Q22*0.15,2)</f>
        <v>204.9</v>
      </c>
      <c r="S22" s="7">
        <f t="shared" ref="S22" si="97">ROUND(Q22*0.85,2)</f>
        <v>1161.1199999999999</v>
      </c>
    </row>
    <row r="23" spans="1:19" ht="15" customHeight="1" x14ac:dyDescent="0.25">
      <c r="A23" s="28">
        <f t="shared" si="52"/>
        <v>44107</v>
      </c>
      <c r="B23" s="7">
        <v>159223.6</v>
      </c>
      <c r="C23" s="7">
        <v>-876</v>
      </c>
      <c r="D23" s="7">
        <v>-152856.94</v>
      </c>
      <c r="E23" s="7">
        <f t="shared" ref="E23" si="98">SUM(B23:D23)</f>
        <v>5490.6600000000035</v>
      </c>
      <c r="F23" s="17"/>
      <c r="G23" s="7">
        <v>56893.96</v>
      </c>
      <c r="H23" s="7">
        <v>0</v>
      </c>
      <c r="I23" s="7">
        <v>-47586.45</v>
      </c>
      <c r="J23" s="7">
        <f t="shared" ref="J23" si="99">SUM(G23:I23)</f>
        <v>9307.510000000002</v>
      </c>
      <c r="K23" s="17"/>
      <c r="L23" s="7">
        <f t="shared" ref="L23" si="100">B23+G23</f>
        <v>216117.56</v>
      </c>
      <c r="M23" s="7">
        <f t="shared" ref="M23" si="101">C23+H23</f>
        <v>-876</v>
      </c>
      <c r="N23" s="7">
        <f t="shared" ref="N23" si="102">D23+I23</f>
        <v>-200443.39</v>
      </c>
      <c r="O23" s="7">
        <f t="shared" ref="O23" si="103">E23+J23</f>
        <v>14798.170000000006</v>
      </c>
      <c r="P23" s="7"/>
      <c r="Q23" s="7">
        <f t="shared" ref="Q23" si="104">ROUND(O23*0.1,2)</f>
        <v>1479.82</v>
      </c>
      <c r="R23" s="7">
        <f t="shared" ref="R23" si="105">ROUND(Q23*0.15,2)</f>
        <v>221.97</v>
      </c>
      <c r="S23" s="7">
        <f t="shared" ref="S23" si="106">ROUND(Q23*0.85,2)</f>
        <v>1257.8499999999999</v>
      </c>
    </row>
    <row r="24" spans="1:19" ht="15" customHeight="1" x14ac:dyDescent="0.25">
      <c r="A24" s="28">
        <f t="shared" si="52"/>
        <v>44114</v>
      </c>
      <c r="B24" s="7">
        <v>179706.2</v>
      </c>
      <c r="C24" s="7">
        <v>-2810</v>
      </c>
      <c r="D24" s="7">
        <v>-145546.49</v>
      </c>
      <c r="E24" s="7">
        <f t="shared" ref="E24" si="107">SUM(B24:D24)</f>
        <v>31349.710000000021</v>
      </c>
      <c r="F24" s="17"/>
      <c r="G24" s="7">
        <v>53938.02</v>
      </c>
      <c r="H24" s="7">
        <v>0</v>
      </c>
      <c r="I24" s="7">
        <v>-51125.66</v>
      </c>
      <c r="J24" s="7">
        <f t="shared" ref="J24" si="108">SUM(G24:I24)</f>
        <v>2812.3599999999933</v>
      </c>
      <c r="K24" s="17"/>
      <c r="L24" s="7">
        <f t="shared" ref="L24" si="109">B24+G24</f>
        <v>233644.22</v>
      </c>
      <c r="M24" s="7">
        <f t="shared" ref="M24" si="110">C24+H24</f>
        <v>-2810</v>
      </c>
      <c r="N24" s="7">
        <f t="shared" ref="N24" si="111">D24+I24</f>
        <v>-196672.15</v>
      </c>
      <c r="O24" s="7">
        <f t="shared" ref="O24" si="112">E24+J24</f>
        <v>34162.070000000014</v>
      </c>
      <c r="P24" s="7"/>
      <c r="Q24" s="7">
        <f t="shared" ref="Q24" si="113">ROUND(O24*0.1,2)</f>
        <v>3416.21</v>
      </c>
      <c r="R24" s="7">
        <f t="shared" ref="R24" si="114">ROUND(Q24*0.15,2)</f>
        <v>512.42999999999995</v>
      </c>
      <c r="S24" s="7">
        <f t="shared" ref="S24" si="115">ROUND(Q24*0.85,2)</f>
        <v>2903.78</v>
      </c>
    </row>
    <row r="25" spans="1:19" ht="15" customHeight="1" x14ac:dyDescent="0.25">
      <c r="A25" s="28">
        <f t="shared" si="52"/>
        <v>44121</v>
      </c>
      <c r="B25" s="7">
        <v>222294.5</v>
      </c>
      <c r="C25" s="7">
        <v>-641</v>
      </c>
      <c r="D25" s="7">
        <v>-190563.51</v>
      </c>
      <c r="E25" s="7">
        <f t="shared" ref="E25" si="116">SUM(B25:D25)</f>
        <v>31089.989999999991</v>
      </c>
      <c r="F25" s="17"/>
      <c r="G25" s="7">
        <v>44923.72</v>
      </c>
      <c r="H25" s="7">
        <v>0</v>
      </c>
      <c r="I25" s="7">
        <v>-33177.589999999997</v>
      </c>
      <c r="J25" s="7">
        <f t="shared" ref="J25" si="117">SUM(G25:I25)</f>
        <v>11746.130000000005</v>
      </c>
      <c r="K25" s="17"/>
      <c r="L25" s="7">
        <f t="shared" ref="L25" si="118">B25+G25</f>
        <v>267218.21999999997</v>
      </c>
      <c r="M25" s="7">
        <f t="shared" ref="M25" si="119">C25+H25</f>
        <v>-641</v>
      </c>
      <c r="N25" s="7">
        <f t="shared" ref="N25" si="120">D25+I25</f>
        <v>-223741.1</v>
      </c>
      <c r="O25" s="7">
        <f t="shared" ref="O25" si="121">E25+J25</f>
        <v>42836.119999999995</v>
      </c>
      <c r="P25" s="7"/>
      <c r="Q25" s="7">
        <f t="shared" ref="Q25" si="122">ROUND(O25*0.1,2)</f>
        <v>4283.6099999999997</v>
      </c>
      <c r="R25" s="7">
        <f t="shared" ref="R25" si="123">ROUND(Q25*0.15,2)</f>
        <v>642.54</v>
      </c>
      <c r="S25" s="7">
        <f t="shared" ref="S25" si="124">ROUND(Q25*0.85,2)</f>
        <v>3641.07</v>
      </c>
    </row>
    <row r="26" spans="1:19" ht="15" customHeight="1" x14ac:dyDescent="0.25">
      <c r="A26" s="28">
        <f t="shared" si="52"/>
        <v>44128</v>
      </c>
      <c r="B26" s="7">
        <v>180966.3</v>
      </c>
      <c r="C26" s="7">
        <v>-320</v>
      </c>
      <c r="D26" s="7">
        <v>-148425.53</v>
      </c>
      <c r="E26" s="7">
        <f t="shared" ref="E26" si="125">SUM(B26:D26)</f>
        <v>32220.76999999999</v>
      </c>
      <c r="F26" s="17"/>
      <c r="G26" s="7">
        <v>40374.74</v>
      </c>
      <c r="H26" s="7">
        <v>0</v>
      </c>
      <c r="I26" s="7">
        <v>-36881.78</v>
      </c>
      <c r="J26" s="7">
        <f t="shared" ref="J26" si="126">SUM(G26:I26)</f>
        <v>3492.9599999999991</v>
      </c>
      <c r="K26" s="17"/>
      <c r="L26" s="7">
        <f t="shared" ref="L26" si="127">B26+G26</f>
        <v>221341.03999999998</v>
      </c>
      <c r="M26" s="7">
        <f t="shared" ref="M26" si="128">C26+H26</f>
        <v>-320</v>
      </c>
      <c r="N26" s="7">
        <f t="shared" ref="N26" si="129">D26+I26</f>
        <v>-185307.31</v>
      </c>
      <c r="O26" s="7">
        <f t="shared" ref="O26" si="130">E26+J26</f>
        <v>35713.729999999989</v>
      </c>
      <c r="P26" s="7"/>
      <c r="Q26" s="7">
        <f t="shared" ref="Q26" si="131">ROUND(O26*0.1,2)</f>
        <v>3571.37</v>
      </c>
      <c r="R26" s="7">
        <f t="shared" ref="R26" si="132">ROUND(Q26*0.15,2)</f>
        <v>535.71</v>
      </c>
      <c r="S26" s="7">
        <f t="shared" ref="S26" si="133">ROUND(Q26*0.85,2)</f>
        <v>3035.66</v>
      </c>
    </row>
    <row r="27" spans="1:19" ht="15" customHeight="1" x14ac:dyDescent="0.25">
      <c r="A27" s="28">
        <f t="shared" si="52"/>
        <v>44135</v>
      </c>
      <c r="B27" s="7">
        <v>197222.2</v>
      </c>
      <c r="C27" s="7">
        <v>-1430</v>
      </c>
      <c r="D27" s="7">
        <v>-189748.23</v>
      </c>
      <c r="E27" s="7">
        <f t="shared" ref="E27" si="134">SUM(B27:D27)</f>
        <v>6043.9700000000012</v>
      </c>
      <c r="F27" s="17"/>
      <c r="G27" s="7">
        <v>52373.86</v>
      </c>
      <c r="H27" s="7">
        <v>0</v>
      </c>
      <c r="I27" s="7">
        <v>-65026.81</v>
      </c>
      <c r="J27" s="7">
        <f t="shared" ref="J27" si="135">SUM(G27:I27)</f>
        <v>-12652.949999999997</v>
      </c>
      <c r="K27" s="17"/>
      <c r="L27" s="7">
        <f t="shared" ref="L27" si="136">B27+G27</f>
        <v>249596.06</v>
      </c>
      <c r="M27" s="7">
        <f t="shared" ref="M27" si="137">C27+H27</f>
        <v>-1430</v>
      </c>
      <c r="N27" s="7">
        <f t="shared" ref="N27" si="138">D27+I27</f>
        <v>-254775.04000000001</v>
      </c>
      <c r="O27" s="7">
        <f t="shared" ref="O27" si="139">E27+J27</f>
        <v>-6608.9799999999959</v>
      </c>
      <c r="P27" s="7"/>
      <c r="Q27" s="7">
        <f t="shared" ref="Q27" si="140">ROUND(O27*0.1,2)</f>
        <v>-660.9</v>
      </c>
      <c r="R27" s="7">
        <f t="shared" ref="R27" si="141">ROUND(Q27*0.15,2)</f>
        <v>-99.14</v>
      </c>
      <c r="S27" s="7">
        <f>ROUND(Q27*0.85,2)+0.01</f>
        <v>-561.76</v>
      </c>
    </row>
    <row r="28" spans="1:19" ht="15" customHeight="1" x14ac:dyDescent="0.25">
      <c r="A28" s="28">
        <f t="shared" si="52"/>
        <v>44142</v>
      </c>
      <c r="B28" s="7">
        <v>189002.3</v>
      </c>
      <c r="C28" s="7">
        <v>-49</v>
      </c>
      <c r="D28" s="7">
        <v>-143887.99</v>
      </c>
      <c r="E28" s="7">
        <f t="shared" ref="E28" si="142">SUM(B28:D28)</f>
        <v>45065.31</v>
      </c>
      <c r="F28" s="17"/>
      <c r="G28" s="7">
        <v>48508.69</v>
      </c>
      <c r="H28" s="7">
        <v>0</v>
      </c>
      <c r="I28" s="7">
        <v>-41847.519999999997</v>
      </c>
      <c r="J28" s="7">
        <f t="shared" ref="J28" si="143">SUM(G28:I28)</f>
        <v>6661.1700000000055</v>
      </c>
      <c r="K28" s="17"/>
      <c r="L28" s="7">
        <f t="shared" ref="L28" si="144">B28+G28</f>
        <v>237510.99</v>
      </c>
      <c r="M28" s="7">
        <f t="shared" ref="M28" si="145">C28+H28</f>
        <v>-49</v>
      </c>
      <c r="N28" s="7">
        <f t="shared" ref="N28" si="146">D28+I28</f>
        <v>-185735.50999999998</v>
      </c>
      <c r="O28" s="7">
        <f t="shared" ref="O28" si="147">E28+J28</f>
        <v>51726.48</v>
      </c>
      <c r="P28" s="7"/>
      <c r="Q28" s="7">
        <f t="shared" ref="Q28" si="148">ROUND(O28*0.1,2)</f>
        <v>5172.6499999999996</v>
      </c>
      <c r="R28" s="7">
        <f t="shared" ref="R28" si="149">ROUND(Q28*0.15,2)</f>
        <v>775.9</v>
      </c>
      <c r="S28" s="7">
        <f t="shared" ref="S28:S33" si="150">ROUND(Q28*0.85,2)</f>
        <v>4396.75</v>
      </c>
    </row>
    <row r="29" spans="1:19" ht="15" customHeight="1" x14ac:dyDescent="0.25">
      <c r="A29" s="28">
        <f t="shared" si="52"/>
        <v>44149</v>
      </c>
      <c r="B29" s="7">
        <v>184979.7</v>
      </c>
      <c r="C29" s="7">
        <v>-1025</v>
      </c>
      <c r="D29" s="7">
        <v>-166439.78</v>
      </c>
      <c r="E29" s="7">
        <f t="shared" ref="E29" si="151">SUM(B29:D29)</f>
        <v>17514.920000000013</v>
      </c>
      <c r="F29" s="17"/>
      <c r="G29" s="7">
        <v>36663.910000000003</v>
      </c>
      <c r="H29" s="7">
        <v>0</v>
      </c>
      <c r="I29" s="7">
        <v>-34705.03</v>
      </c>
      <c r="J29" s="7">
        <f t="shared" ref="J29" si="152">SUM(G29:I29)</f>
        <v>1958.8800000000047</v>
      </c>
      <c r="K29" s="17"/>
      <c r="L29" s="7">
        <f t="shared" ref="L29" si="153">B29+G29</f>
        <v>221643.61000000002</v>
      </c>
      <c r="M29" s="7">
        <f t="shared" ref="M29" si="154">C29+H29</f>
        <v>-1025</v>
      </c>
      <c r="N29" s="7">
        <f t="shared" ref="N29" si="155">D29+I29</f>
        <v>-201144.81</v>
      </c>
      <c r="O29" s="7">
        <f t="shared" ref="O29" si="156">E29+J29</f>
        <v>19473.800000000017</v>
      </c>
      <c r="P29" s="7"/>
      <c r="Q29" s="7">
        <f t="shared" ref="Q29" si="157">ROUND(O29*0.1,2)</f>
        <v>1947.38</v>
      </c>
      <c r="R29" s="7">
        <f t="shared" ref="R29" si="158">ROUND(Q29*0.15,2)</f>
        <v>292.11</v>
      </c>
      <c r="S29" s="7">
        <f t="shared" si="150"/>
        <v>1655.27</v>
      </c>
    </row>
    <row r="30" spans="1:19" ht="15" customHeight="1" x14ac:dyDescent="0.25">
      <c r="A30" s="28">
        <f t="shared" si="52"/>
        <v>44156</v>
      </c>
      <c r="B30" s="7">
        <v>180470.6</v>
      </c>
      <c r="C30" s="7">
        <v>-40</v>
      </c>
      <c r="D30" s="7">
        <v>-138243.43</v>
      </c>
      <c r="E30" s="7">
        <f t="shared" ref="E30" si="159">SUM(B30:D30)</f>
        <v>42187.170000000013</v>
      </c>
      <c r="F30" s="17"/>
      <c r="G30" s="7">
        <v>41543.599999999999</v>
      </c>
      <c r="H30" s="7">
        <v>-200</v>
      </c>
      <c r="I30" s="7">
        <v>-34050.82</v>
      </c>
      <c r="J30" s="7">
        <f t="shared" ref="J30" si="160">SUM(G30:I30)</f>
        <v>7292.7799999999988</v>
      </c>
      <c r="K30" s="17"/>
      <c r="L30" s="7">
        <f t="shared" ref="L30" si="161">B30+G30</f>
        <v>222014.2</v>
      </c>
      <c r="M30" s="7">
        <f t="shared" ref="M30" si="162">C30+H30</f>
        <v>-240</v>
      </c>
      <c r="N30" s="7">
        <f t="shared" ref="N30" si="163">D30+I30</f>
        <v>-172294.25</v>
      </c>
      <c r="O30" s="7">
        <f t="shared" ref="O30" si="164">E30+J30</f>
        <v>49479.950000000012</v>
      </c>
      <c r="P30" s="7"/>
      <c r="Q30" s="7">
        <f t="shared" ref="Q30" si="165">ROUND(O30*0.1,2)</f>
        <v>4948</v>
      </c>
      <c r="R30" s="7">
        <f t="shared" ref="R30" si="166">ROUND(Q30*0.15,2)</f>
        <v>742.2</v>
      </c>
      <c r="S30" s="7">
        <f t="shared" si="150"/>
        <v>4205.8</v>
      </c>
    </row>
    <row r="31" spans="1:19" ht="15" customHeight="1" x14ac:dyDescent="0.25">
      <c r="A31" s="28">
        <f t="shared" si="52"/>
        <v>44163</v>
      </c>
      <c r="B31" s="7">
        <v>224926.7</v>
      </c>
      <c r="C31" s="7">
        <v>-1210</v>
      </c>
      <c r="D31" s="7">
        <v>-160981.17000000001</v>
      </c>
      <c r="E31" s="7">
        <f t="shared" ref="E31" si="167">SUM(B31:D31)</f>
        <v>62735.53</v>
      </c>
      <c r="F31" s="17"/>
      <c r="G31" s="7">
        <v>47565.23</v>
      </c>
      <c r="H31" s="7">
        <v>0</v>
      </c>
      <c r="I31" s="7">
        <v>-45426.22</v>
      </c>
      <c r="J31" s="7">
        <f t="shared" ref="J31" si="168">SUM(G31:I31)</f>
        <v>2139.010000000002</v>
      </c>
      <c r="K31" s="17"/>
      <c r="L31" s="7">
        <f t="shared" ref="L31" si="169">B31+G31</f>
        <v>272491.93</v>
      </c>
      <c r="M31" s="7">
        <f t="shared" ref="M31" si="170">C31+H31</f>
        <v>-1210</v>
      </c>
      <c r="N31" s="7">
        <f t="shared" ref="N31" si="171">D31+I31</f>
        <v>-206407.39</v>
      </c>
      <c r="O31" s="7">
        <f t="shared" ref="O31" si="172">E31+J31</f>
        <v>64874.54</v>
      </c>
      <c r="P31" s="7"/>
      <c r="Q31" s="7">
        <f t="shared" ref="Q31" si="173">ROUND(O31*0.1,2)</f>
        <v>6487.45</v>
      </c>
      <c r="R31" s="7">
        <f t="shared" ref="R31" si="174">ROUND(Q31*0.15,2)</f>
        <v>973.12</v>
      </c>
      <c r="S31" s="7">
        <f t="shared" si="150"/>
        <v>5514.33</v>
      </c>
    </row>
    <row r="32" spans="1:19" ht="15" customHeight="1" x14ac:dyDescent="0.25">
      <c r="A32" s="28">
        <f t="shared" si="52"/>
        <v>44170</v>
      </c>
      <c r="B32" s="7">
        <v>175990</v>
      </c>
      <c r="C32" s="7">
        <v>-2529</v>
      </c>
      <c r="D32" s="7">
        <v>-126260.91</v>
      </c>
      <c r="E32" s="7">
        <f t="shared" ref="E32" si="175">SUM(B32:D32)</f>
        <v>47200.09</v>
      </c>
      <c r="F32" s="17"/>
      <c r="G32" s="7">
        <v>47055.81</v>
      </c>
      <c r="H32" s="7">
        <v>0</v>
      </c>
      <c r="I32" s="7">
        <v>-42484.69</v>
      </c>
      <c r="J32" s="7">
        <f t="shared" ref="J32" si="176">SUM(G32:I32)</f>
        <v>4571.1199999999953</v>
      </c>
      <c r="K32" s="17"/>
      <c r="L32" s="7">
        <f t="shared" ref="L32" si="177">B32+G32</f>
        <v>223045.81</v>
      </c>
      <c r="M32" s="7">
        <f t="shared" ref="M32" si="178">C32+H32</f>
        <v>-2529</v>
      </c>
      <c r="N32" s="7">
        <f t="shared" ref="N32" si="179">D32+I32</f>
        <v>-168745.60000000001</v>
      </c>
      <c r="O32" s="7">
        <f t="shared" ref="O32" si="180">E32+J32</f>
        <v>51771.209999999992</v>
      </c>
      <c r="P32" s="7"/>
      <c r="Q32" s="7">
        <f t="shared" ref="Q32" si="181">ROUND(O32*0.1,2)</f>
        <v>5177.12</v>
      </c>
      <c r="R32" s="7">
        <f t="shared" ref="R32" si="182">ROUND(Q32*0.15,2)</f>
        <v>776.57</v>
      </c>
      <c r="S32" s="7">
        <f t="shared" si="150"/>
        <v>4400.55</v>
      </c>
    </row>
    <row r="33" spans="1:19" ht="15" customHeight="1" x14ac:dyDescent="0.25">
      <c r="A33" s="28">
        <f t="shared" si="52"/>
        <v>44177</v>
      </c>
      <c r="B33" s="7">
        <v>173637.6</v>
      </c>
      <c r="C33" s="7">
        <v>-1582</v>
      </c>
      <c r="D33" s="7">
        <v>-142287.53</v>
      </c>
      <c r="E33" s="7">
        <f t="shared" ref="E33" si="183">SUM(B33:D33)</f>
        <v>29768.070000000007</v>
      </c>
      <c r="F33" s="17"/>
      <c r="G33" s="7">
        <v>36568.47</v>
      </c>
      <c r="H33" s="7">
        <v>-25</v>
      </c>
      <c r="I33" s="7">
        <v>-23371.61</v>
      </c>
      <c r="J33" s="7">
        <f t="shared" ref="J33" si="184">SUM(G33:I33)</f>
        <v>13171.86</v>
      </c>
      <c r="K33" s="17"/>
      <c r="L33" s="7">
        <f t="shared" ref="L33" si="185">B33+G33</f>
        <v>210206.07</v>
      </c>
      <c r="M33" s="7">
        <f t="shared" ref="M33" si="186">C33+H33</f>
        <v>-1607</v>
      </c>
      <c r="N33" s="7">
        <f t="shared" ref="N33" si="187">D33+I33</f>
        <v>-165659.14000000001</v>
      </c>
      <c r="O33" s="7">
        <f t="shared" ref="O33" si="188">E33+J33</f>
        <v>42939.930000000008</v>
      </c>
      <c r="P33" s="7"/>
      <c r="Q33" s="7">
        <f t="shared" ref="Q33" si="189">ROUND(O33*0.1,2)</f>
        <v>4293.99</v>
      </c>
      <c r="R33" s="7">
        <f t="shared" ref="R33" si="190">ROUND(Q33*0.15,2)</f>
        <v>644.1</v>
      </c>
      <c r="S33" s="7">
        <f t="shared" si="150"/>
        <v>3649.89</v>
      </c>
    </row>
    <row r="34" spans="1:19" ht="15" customHeight="1" x14ac:dyDescent="0.25">
      <c r="A34" s="28">
        <f t="shared" si="52"/>
        <v>44184</v>
      </c>
      <c r="B34" s="7">
        <v>227353.7</v>
      </c>
      <c r="C34" s="7">
        <v>-65</v>
      </c>
      <c r="D34" s="7">
        <v>-198387.49</v>
      </c>
      <c r="E34" s="7">
        <f t="shared" ref="E34" si="191">SUM(B34:D34)</f>
        <v>28901.210000000021</v>
      </c>
      <c r="F34" s="17"/>
      <c r="G34" s="7">
        <v>45072.44</v>
      </c>
      <c r="H34" s="7">
        <v>0</v>
      </c>
      <c r="I34" s="7">
        <v>-29199.08</v>
      </c>
      <c r="J34" s="7">
        <f t="shared" ref="J34" si="192">SUM(G34:I34)</f>
        <v>15873.36</v>
      </c>
      <c r="K34" s="17"/>
      <c r="L34" s="7">
        <f t="shared" ref="L34" si="193">B34+G34</f>
        <v>272426.14</v>
      </c>
      <c r="M34" s="7">
        <f t="shared" ref="M34" si="194">C34+H34</f>
        <v>-65</v>
      </c>
      <c r="N34" s="7">
        <f t="shared" ref="N34" si="195">D34+I34</f>
        <v>-227586.57</v>
      </c>
      <c r="O34" s="7">
        <f t="shared" ref="O34" si="196">E34+J34</f>
        <v>44774.570000000022</v>
      </c>
      <c r="P34" s="7"/>
      <c r="Q34" s="7">
        <f t="shared" ref="Q34" si="197">ROUND(O34*0.1,2)</f>
        <v>4477.46</v>
      </c>
      <c r="R34" s="7">
        <f t="shared" ref="R34" si="198">ROUND(Q34*0.15,2)</f>
        <v>671.62</v>
      </c>
      <c r="S34" s="7">
        <f t="shared" ref="S34" si="199">ROUND(Q34*0.85,2)</f>
        <v>3805.84</v>
      </c>
    </row>
    <row r="35" spans="1:19" ht="15" customHeight="1" x14ac:dyDescent="0.25">
      <c r="A35" s="28">
        <f t="shared" si="52"/>
        <v>44191</v>
      </c>
      <c r="B35" s="7">
        <v>156947.1</v>
      </c>
      <c r="C35" s="7">
        <v>-1145</v>
      </c>
      <c r="D35" s="7">
        <v>-167668.72</v>
      </c>
      <c r="E35" s="7">
        <f t="shared" ref="E35" si="200">SUM(B35:D35)</f>
        <v>-11866.619999999995</v>
      </c>
      <c r="F35" s="17"/>
      <c r="G35" s="7">
        <v>35844.44</v>
      </c>
      <c r="H35" s="7">
        <v>0</v>
      </c>
      <c r="I35" s="7">
        <v>-33353.32</v>
      </c>
      <c r="J35" s="7">
        <f t="shared" ref="J35" si="201">SUM(G35:I35)</f>
        <v>2491.1200000000026</v>
      </c>
      <c r="K35" s="17"/>
      <c r="L35" s="7">
        <f t="shared" ref="L35" si="202">B35+G35</f>
        <v>192791.54</v>
      </c>
      <c r="M35" s="7">
        <f t="shared" ref="M35" si="203">C35+H35</f>
        <v>-1145</v>
      </c>
      <c r="N35" s="7">
        <f t="shared" ref="N35" si="204">D35+I35</f>
        <v>-201022.04</v>
      </c>
      <c r="O35" s="7">
        <f t="shared" ref="O35" si="205">E35+J35</f>
        <v>-9375.4999999999927</v>
      </c>
      <c r="P35" s="7"/>
      <c r="Q35" s="7">
        <f t="shared" ref="Q35" si="206">ROUND(O35*0.1,2)</f>
        <v>-937.55</v>
      </c>
      <c r="R35" s="7">
        <f t="shared" ref="R35" si="207">ROUND(Q35*0.15,2)</f>
        <v>-140.63</v>
      </c>
      <c r="S35" s="7">
        <f t="shared" ref="S35" si="208">ROUND(Q35*0.85,2)</f>
        <v>-796.92</v>
      </c>
    </row>
    <row r="36" spans="1:19" ht="15" customHeight="1" x14ac:dyDescent="0.25">
      <c r="A36" s="28">
        <f t="shared" si="52"/>
        <v>44198</v>
      </c>
      <c r="B36" s="7">
        <v>287105.40000000002</v>
      </c>
      <c r="C36" s="7">
        <v>-1726</v>
      </c>
      <c r="D36" s="7">
        <v>-228785</v>
      </c>
      <c r="E36" s="7">
        <f t="shared" ref="E36" si="209">SUM(B36:D36)</f>
        <v>56594.400000000023</v>
      </c>
      <c r="F36" s="17"/>
      <c r="G36" s="7">
        <v>44058.16</v>
      </c>
      <c r="H36" s="7">
        <v>0</v>
      </c>
      <c r="I36" s="7">
        <v>-32399.98</v>
      </c>
      <c r="J36" s="7">
        <f t="shared" ref="J36" si="210">SUM(G36:I36)</f>
        <v>11658.180000000004</v>
      </c>
      <c r="K36" s="17"/>
      <c r="L36" s="7">
        <f t="shared" ref="L36" si="211">B36+G36</f>
        <v>331163.56000000006</v>
      </c>
      <c r="M36" s="7">
        <f t="shared" ref="M36" si="212">C36+H36</f>
        <v>-1726</v>
      </c>
      <c r="N36" s="7">
        <f t="shared" ref="N36" si="213">D36+I36</f>
        <v>-261184.98</v>
      </c>
      <c r="O36" s="7">
        <f t="shared" ref="O36" si="214">E36+J36</f>
        <v>68252.580000000031</v>
      </c>
      <c r="P36" s="7"/>
      <c r="Q36" s="7">
        <f t="shared" ref="Q36" si="215">ROUND(O36*0.1,2)</f>
        <v>6825.26</v>
      </c>
      <c r="R36" s="7">
        <f t="shared" ref="R36" si="216">ROUND(Q36*0.15,2)</f>
        <v>1023.79</v>
      </c>
      <c r="S36" s="7">
        <f t="shared" ref="S36" si="217">ROUND(Q36*0.85,2)</f>
        <v>5801.47</v>
      </c>
    </row>
    <row r="37" spans="1:19" ht="15" customHeight="1" x14ac:dyDescent="0.25">
      <c r="A37" s="28">
        <f t="shared" si="52"/>
        <v>44205</v>
      </c>
      <c r="B37" s="7">
        <v>266294.90000000002</v>
      </c>
      <c r="C37" s="7">
        <v>-11</v>
      </c>
      <c r="D37" s="7">
        <v>-204060.83</v>
      </c>
      <c r="E37" s="7">
        <f t="shared" ref="E37" si="218">SUM(B37:D37)</f>
        <v>62223.070000000036</v>
      </c>
      <c r="F37" s="17"/>
      <c r="G37" s="7">
        <v>49858.43</v>
      </c>
      <c r="H37" s="7">
        <v>0</v>
      </c>
      <c r="I37" s="7">
        <v>-53177.23</v>
      </c>
      <c r="J37" s="7">
        <f t="shared" ref="J37" si="219">SUM(G37:I37)</f>
        <v>-3318.8000000000029</v>
      </c>
      <c r="K37" s="17"/>
      <c r="L37" s="7">
        <f t="shared" ref="L37" si="220">B37+G37</f>
        <v>316153.33</v>
      </c>
      <c r="M37" s="7">
        <f t="shared" ref="M37" si="221">C37+H37</f>
        <v>-11</v>
      </c>
      <c r="N37" s="7">
        <f t="shared" ref="N37" si="222">D37+I37</f>
        <v>-257238.06</v>
      </c>
      <c r="O37" s="7">
        <f t="shared" ref="O37" si="223">E37+J37</f>
        <v>58904.270000000033</v>
      </c>
      <c r="P37" s="7"/>
      <c r="Q37" s="7">
        <f t="shared" ref="Q37" si="224">ROUND(O37*0.1,2)</f>
        <v>5890.43</v>
      </c>
      <c r="R37" s="7">
        <f t="shared" ref="R37" si="225">ROUND(Q37*0.15,2)</f>
        <v>883.56</v>
      </c>
      <c r="S37" s="7">
        <f t="shared" ref="S37" si="226">ROUND(Q37*0.85,2)</f>
        <v>5006.87</v>
      </c>
    </row>
    <row r="38" spans="1:19" ht="15" customHeight="1" x14ac:dyDescent="0.25">
      <c r="A38" s="28">
        <f t="shared" si="52"/>
        <v>44212</v>
      </c>
      <c r="B38" s="7">
        <v>498973.7</v>
      </c>
      <c r="C38" s="7">
        <v>-2431</v>
      </c>
      <c r="D38" s="7">
        <v>-491805.73</v>
      </c>
      <c r="E38" s="7">
        <f t="shared" ref="E38" si="227">SUM(B38:D38)</f>
        <v>4736.9700000000303</v>
      </c>
      <c r="F38" s="17"/>
      <c r="G38" s="7">
        <v>96709.14</v>
      </c>
      <c r="H38" s="7">
        <v>0</v>
      </c>
      <c r="I38" s="7">
        <v>-84652.25</v>
      </c>
      <c r="J38" s="7">
        <f t="shared" ref="J38" si="228">SUM(G38:I38)</f>
        <v>12056.89</v>
      </c>
      <c r="K38" s="17"/>
      <c r="L38" s="7">
        <f t="shared" ref="L38" si="229">B38+G38</f>
        <v>595682.84</v>
      </c>
      <c r="M38" s="7">
        <f t="shared" ref="M38" si="230">C38+H38</f>
        <v>-2431</v>
      </c>
      <c r="N38" s="7">
        <f t="shared" ref="N38" si="231">D38+I38</f>
        <v>-576457.98</v>
      </c>
      <c r="O38" s="7">
        <f t="shared" ref="O38" si="232">E38+J38</f>
        <v>16793.86000000003</v>
      </c>
      <c r="P38" s="7"/>
      <c r="Q38" s="7">
        <f t="shared" ref="Q38" si="233">ROUND(O38*0.1,2)</f>
        <v>1679.39</v>
      </c>
      <c r="R38" s="7">
        <f t="shared" ref="R38" si="234">ROUND(Q38*0.15,2)</f>
        <v>251.91</v>
      </c>
      <c r="S38" s="7">
        <f t="shared" ref="S38" si="235">ROUND(Q38*0.85,2)</f>
        <v>1427.48</v>
      </c>
    </row>
    <row r="39" spans="1:19" ht="15" customHeight="1" x14ac:dyDescent="0.25">
      <c r="A39" s="28">
        <f t="shared" si="52"/>
        <v>44219</v>
      </c>
      <c r="B39" s="7">
        <v>374027.8</v>
      </c>
      <c r="C39" s="7">
        <v>-1255</v>
      </c>
      <c r="D39" s="7">
        <v>-405316.14</v>
      </c>
      <c r="E39" s="7">
        <f t="shared" ref="E39" si="236">SUM(B39:D39)</f>
        <v>-32543.340000000026</v>
      </c>
      <c r="F39" s="17"/>
      <c r="G39" s="7">
        <v>36954.26</v>
      </c>
      <c r="H39" s="7">
        <v>-105</v>
      </c>
      <c r="I39" s="7">
        <v>-33015.46</v>
      </c>
      <c r="J39" s="7">
        <f t="shared" ref="J39" si="237">SUM(G39:I39)</f>
        <v>3833.8000000000029</v>
      </c>
      <c r="K39" s="17"/>
      <c r="L39" s="7">
        <f t="shared" ref="L39" si="238">B39+G39</f>
        <v>410982.06</v>
      </c>
      <c r="M39" s="7">
        <f t="shared" ref="M39" si="239">C39+H39</f>
        <v>-1360</v>
      </c>
      <c r="N39" s="7">
        <f t="shared" ref="N39" si="240">D39+I39</f>
        <v>-438331.60000000003</v>
      </c>
      <c r="O39" s="7">
        <f t="shared" ref="O39" si="241">E39+J39</f>
        <v>-28709.540000000023</v>
      </c>
      <c r="P39" s="7"/>
      <c r="Q39" s="7">
        <f t="shared" ref="Q39" si="242">ROUND(O39*0.1,2)</f>
        <v>-2870.95</v>
      </c>
      <c r="R39" s="7">
        <f t="shared" ref="R39" si="243">ROUND(Q39*0.15,2)</f>
        <v>-430.64</v>
      </c>
      <c r="S39" s="7">
        <f t="shared" ref="S39" si="244">ROUND(Q39*0.85,2)</f>
        <v>-2440.31</v>
      </c>
    </row>
    <row r="40" spans="1:19" ht="15" customHeight="1" x14ac:dyDescent="0.25">
      <c r="A40" s="28">
        <f t="shared" si="52"/>
        <v>44226</v>
      </c>
      <c r="B40" s="7">
        <v>277243.90000000002</v>
      </c>
      <c r="C40" s="7">
        <v>-105</v>
      </c>
      <c r="D40" s="7">
        <v>-219914.7</v>
      </c>
      <c r="E40" s="7">
        <f t="shared" ref="E40" si="245">SUM(B40:D40)</f>
        <v>57224.200000000012</v>
      </c>
      <c r="F40" s="17"/>
      <c r="G40" s="7">
        <v>80286.02</v>
      </c>
      <c r="H40" s="7">
        <v>0</v>
      </c>
      <c r="I40" s="7">
        <v>-78774.179999999993</v>
      </c>
      <c r="J40" s="7">
        <f t="shared" ref="J40" si="246">SUM(G40:I40)</f>
        <v>1511.8400000000111</v>
      </c>
      <c r="K40" s="17"/>
      <c r="L40" s="7">
        <f t="shared" ref="L40" si="247">B40+G40</f>
        <v>357529.92000000004</v>
      </c>
      <c r="M40" s="7">
        <f t="shared" ref="M40" si="248">C40+H40</f>
        <v>-105</v>
      </c>
      <c r="N40" s="7">
        <f t="shared" ref="N40" si="249">D40+I40</f>
        <v>-298688.88</v>
      </c>
      <c r="O40" s="7">
        <f t="shared" ref="O40" si="250">E40+J40</f>
        <v>58736.040000000023</v>
      </c>
      <c r="P40" s="7"/>
      <c r="Q40" s="7">
        <f t="shared" ref="Q40" si="251">ROUND(O40*0.1,2)</f>
        <v>5873.6</v>
      </c>
      <c r="R40" s="7">
        <f t="shared" ref="R40" si="252">ROUND(Q40*0.15,2)</f>
        <v>881.04</v>
      </c>
      <c r="S40" s="7">
        <f t="shared" ref="S40" si="253">ROUND(Q40*0.85,2)</f>
        <v>4992.5600000000004</v>
      </c>
    </row>
    <row r="41" spans="1:19" ht="15" customHeight="1" x14ac:dyDescent="0.25">
      <c r="A41" s="28">
        <f t="shared" si="52"/>
        <v>44233</v>
      </c>
      <c r="B41" s="7">
        <v>293655.40000000002</v>
      </c>
      <c r="C41" s="7">
        <v>-74</v>
      </c>
      <c r="D41" s="7">
        <v>-273286.86</v>
      </c>
      <c r="E41" s="7">
        <f t="shared" ref="E41" si="254">SUM(B41:D41)</f>
        <v>20294.540000000037</v>
      </c>
      <c r="F41" s="17"/>
      <c r="G41" s="7">
        <v>140502.96</v>
      </c>
      <c r="H41" s="7">
        <v>0</v>
      </c>
      <c r="I41" s="7">
        <v>-143737.01</v>
      </c>
      <c r="J41" s="7">
        <f t="shared" ref="J41" si="255">SUM(G41:I41)</f>
        <v>-3234.0500000000175</v>
      </c>
      <c r="K41" s="17"/>
      <c r="L41" s="7">
        <f t="shared" ref="L41" si="256">B41+G41</f>
        <v>434158.36</v>
      </c>
      <c r="M41" s="7">
        <f t="shared" ref="M41" si="257">C41+H41</f>
        <v>-74</v>
      </c>
      <c r="N41" s="7">
        <f t="shared" ref="N41" si="258">D41+I41</f>
        <v>-417023.87</v>
      </c>
      <c r="O41" s="7">
        <f t="shared" ref="O41" si="259">E41+J41</f>
        <v>17060.49000000002</v>
      </c>
      <c r="P41" s="7"/>
      <c r="Q41" s="7">
        <f t="shared" ref="Q41" si="260">ROUND(O41*0.1,2)</f>
        <v>1706.05</v>
      </c>
      <c r="R41" s="7">
        <f t="shared" ref="R41" si="261">ROUND(Q41*0.15,2)</f>
        <v>255.91</v>
      </c>
      <c r="S41" s="7">
        <f t="shared" ref="S41" si="262">ROUND(Q41*0.85,2)</f>
        <v>1450.14</v>
      </c>
    </row>
    <row r="42" spans="1:19" ht="15" customHeight="1" x14ac:dyDescent="0.25">
      <c r="A42" s="28">
        <f t="shared" si="52"/>
        <v>44240</v>
      </c>
      <c r="B42" s="7">
        <v>334831.5</v>
      </c>
      <c r="C42" s="7">
        <v>-3330</v>
      </c>
      <c r="D42" s="7">
        <v>-478598.47</v>
      </c>
      <c r="E42" s="7">
        <f t="shared" ref="E42" si="263">SUM(B42:D42)</f>
        <v>-147096.96999999997</v>
      </c>
      <c r="F42" s="17"/>
      <c r="G42" s="7">
        <v>113291.02</v>
      </c>
      <c r="H42" s="7">
        <v>0</v>
      </c>
      <c r="I42" s="7">
        <v>-110056.21</v>
      </c>
      <c r="J42" s="7">
        <f t="shared" ref="J42" si="264">SUM(G42:I42)</f>
        <v>3234.8099999999977</v>
      </c>
      <c r="K42" s="17"/>
      <c r="L42" s="7">
        <f t="shared" ref="L42" si="265">B42+G42</f>
        <v>448122.52</v>
      </c>
      <c r="M42" s="7">
        <f t="shared" ref="M42" si="266">C42+H42</f>
        <v>-3330</v>
      </c>
      <c r="N42" s="7">
        <f t="shared" ref="N42" si="267">D42+I42</f>
        <v>-588654.67999999993</v>
      </c>
      <c r="O42" s="7">
        <f t="shared" ref="O42" si="268">E42+J42</f>
        <v>-143862.15999999997</v>
      </c>
      <c r="P42" s="7"/>
      <c r="Q42" s="7">
        <f t="shared" ref="Q42" si="269">ROUND(O42*0.1,2)</f>
        <v>-14386.22</v>
      </c>
      <c r="R42" s="7">
        <f t="shared" ref="R42" si="270">ROUND(Q42*0.15,2)</f>
        <v>-2157.9299999999998</v>
      </c>
      <c r="S42" s="7">
        <f t="shared" ref="S42" si="271">ROUND(Q42*0.85,2)</f>
        <v>-12228.29</v>
      </c>
    </row>
    <row r="43" spans="1:19" ht="15" customHeight="1" x14ac:dyDescent="0.25">
      <c r="A43" s="28">
        <f t="shared" si="52"/>
        <v>44247</v>
      </c>
      <c r="B43" s="7">
        <v>317635.7</v>
      </c>
      <c r="C43" s="7">
        <v>-505</v>
      </c>
      <c r="D43" s="7">
        <v>-225918.67</v>
      </c>
      <c r="E43" s="7">
        <f t="shared" ref="E43" si="272">SUM(B43:D43)</f>
        <v>91212.03</v>
      </c>
      <c r="F43" s="17"/>
      <c r="G43" s="7">
        <v>46866.22</v>
      </c>
      <c r="H43" s="7">
        <v>0</v>
      </c>
      <c r="I43" s="7">
        <v>-40995.120000000003</v>
      </c>
      <c r="J43" s="7">
        <f t="shared" ref="J43" si="273">SUM(G43:I43)</f>
        <v>5871.0999999999985</v>
      </c>
      <c r="K43" s="17"/>
      <c r="L43" s="7">
        <f t="shared" ref="L43" si="274">B43+G43</f>
        <v>364501.92000000004</v>
      </c>
      <c r="M43" s="7">
        <f t="shared" ref="M43" si="275">C43+H43</f>
        <v>-505</v>
      </c>
      <c r="N43" s="7">
        <f t="shared" ref="N43" si="276">D43+I43</f>
        <v>-266913.79000000004</v>
      </c>
      <c r="O43" s="7">
        <f t="shared" ref="O43" si="277">E43+J43</f>
        <v>97083.13</v>
      </c>
      <c r="P43" s="7"/>
      <c r="Q43" s="7">
        <f t="shared" ref="Q43" si="278">ROUND(O43*0.1,2)</f>
        <v>9708.31</v>
      </c>
      <c r="R43" s="7">
        <f t="shared" ref="R43" si="279">ROUND(Q43*0.15,2)</f>
        <v>1456.25</v>
      </c>
      <c r="S43" s="7">
        <f t="shared" ref="S43" si="280">ROUND(Q43*0.85,2)</f>
        <v>8252.06</v>
      </c>
    </row>
    <row r="44" spans="1:19" ht="15" customHeight="1" x14ac:dyDescent="0.25">
      <c r="A44" s="28">
        <f t="shared" si="52"/>
        <v>44254</v>
      </c>
      <c r="B44" s="7">
        <v>599372.6</v>
      </c>
      <c r="C44" s="7">
        <v>-2305</v>
      </c>
      <c r="D44" s="7">
        <v>-597757.51</v>
      </c>
      <c r="E44" s="7">
        <f t="shared" ref="E44" si="281">SUM(B44:D44)</f>
        <v>-689.9100000000326</v>
      </c>
      <c r="F44" s="17"/>
      <c r="G44" s="7">
        <v>135793.88</v>
      </c>
      <c r="H44" s="7">
        <v>-25</v>
      </c>
      <c r="I44" s="7">
        <v>-127500.19</v>
      </c>
      <c r="J44" s="7">
        <f t="shared" ref="J44" si="282">SUM(G44:I44)</f>
        <v>8268.6900000000023</v>
      </c>
      <c r="K44" s="17"/>
      <c r="L44" s="7">
        <f t="shared" ref="L44" si="283">B44+G44</f>
        <v>735166.48</v>
      </c>
      <c r="M44" s="7">
        <f t="shared" ref="M44" si="284">C44+H44</f>
        <v>-2330</v>
      </c>
      <c r="N44" s="7">
        <f t="shared" ref="N44" si="285">D44+I44</f>
        <v>-725257.7</v>
      </c>
      <c r="O44" s="7">
        <f t="shared" ref="O44" si="286">E44+J44</f>
        <v>7578.7799999999697</v>
      </c>
      <c r="P44" s="7"/>
      <c r="Q44" s="7">
        <f t="shared" ref="Q44" si="287">ROUND(O44*0.1,2)</f>
        <v>757.88</v>
      </c>
      <c r="R44" s="7">
        <f t="shared" ref="R44" si="288">ROUND(Q44*0.15,2)</f>
        <v>113.68</v>
      </c>
      <c r="S44" s="7">
        <f t="shared" ref="S44" si="289">ROUND(Q44*0.85,2)</f>
        <v>644.20000000000005</v>
      </c>
    </row>
    <row r="45" spans="1:19" ht="15" customHeight="1" x14ac:dyDescent="0.25">
      <c r="A45" s="28">
        <f t="shared" si="52"/>
        <v>44261</v>
      </c>
      <c r="B45" s="7">
        <v>500597.6</v>
      </c>
      <c r="C45" s="7">
        <v>0</v>
      </c>
      <c r="D45" s="7">
        <v>-630973.36</v>
      </c>
      <c r="E45" s="7">
        <f t="shared" ref="E45" si="290">SUM(B45:D45)</f>
        <v>-130375.76000000001</v>
      </c>
      <c r="F45" s="17"/>
      <c r="G45" s="7">
        <v>181386.32</v>
      </c>
      <c r="H45" s="7">
        <v>0</v>
      </c>
      <c r="I45" s="7">
        <v>-156446.70000000001</v>
      </c>
      <c r="J45" s="7">
        <f t="shared" ref="J45" si="291">SUM(G45:I45)</f>
        <v>24939.619999999995</v>
      </c>
      <c r="K45" s="17"/>
      <c r="L45" s="7">
        <f t="shared" ref="L45" si="292">B45+G45</f>
        <v>681983.91999999993</v>
      </c>
      <c r="M45" s="7">
        <f t="shared" ref="M45" si="293">C45+H45</f>
        <v>0</v>
      </c>
      <c r="N45" s="7">
        <f t="shared" ref="N45" si="294">D45+I45</f>
        <v>-787420.06</v>
      </c>
      <c r="O45" s="7">
        <f t="shared" ref="O45" si="295">E45+J45</f>
        <v>-105436.14000000001</v>
      </c>
      <c r="P45" s="7"/>
      <c r="Q45" s="7">
        <f t="shared" ref="Q45" si="296">ROUND(O45*0.1,2)</f>
        <v>-10543.61</v>
      </c>
      <c r="R45" s="7">
        <f t="shared" ref="R45" si="297">ROUND(Q45*0.15,2)</f>
        <v>-1581.54</v>
      </c>
      <c r="S45" s="7">
        <f t="shared" ref="S45" si="298">ROUND(Q45*0.85,2)</f>
        <v>-8962.07</v>
      </c>
    </row>
    <row r="46" spans="1:19" ht="15" customHeight="1" x14ac:dyDescent="0.25">
      <c r="A46" s="28">
        <f t="shared" si="52"/>
        <v>44268</v>
      </c>
      <c r="B46" s="7">
        <v>196754.3</v>
      </c>
      <c r="C46" s="7">
        <v>-725</v>
      </c>
      <c r="D46" s="7">
        <v>-192618.64</v>
      </c>
      <c r="E46" s="7">
        <f t="shared" ref="E46" si="299">SUM(B46:D46)</f>
        <v>3410.6599999999744</v>
      </c>
      <c r="F46" s="17"/>
      <c r="G46" s="7">
        <v>106775.64</v>
      </c>
      <c r="H46" s="7">
        <v>-201.25</v>
      </c>
      <c r="I46" s="7">
        <v>-97162.75</v>
      </c>
      <c r="J46" s="7">
        <f t="shared" ref="J46" si="300">SUM(G46:I46)</f>
        <v>9411.64</v>
      </c>
      <c r="K46" s="17"/>
      <c r="L46" s="7">
        <f t="shared" ref="L46" si="301">B46+G46</f>
        <v>303529.94</v>
      </c>
      <c r="M46" s="7">
        <f t="shared" ref="M46" si="302">C46+H46</f>
        <v>-926.25</v>
      </c>
      <c r="N46" s="7">
        <f t="shared" ref="N46" si="303">D46+I46</f>
        <v>-289781.39</v>
      </c>
      <c r="O46" s="7">
        <f t="shared" ref="O46" si="304">E46+J46</f>
        <v>12822.299999999974</v>
      </c>
      <c r="P46" s="7"/>
      <c r="Q46" s="7">
        <f t="shared" ref="Q46" si="305">ROUND(O46*0.1,2)</f>
        <v>1282.23</v>
      </c>
      <c r="R46" s="7">
        <f t="shared" ref="R46" si="306">ROUND(Q46*0.15,2)</f>
        <v>192.33</v>
      </c>
      <c r="S46" s="7">
        <f t="shared" ref="S46" si="307">ROUND(Q46*0.85,2)</f>
        <v>1089.9000000000001</v>
      </c>
    </row>
    <row r="47" spans="1:19" ht="15" customHeight="1" x14ac:dyDescent="0.25">
      <c r="A47" s="28">
        <f t="shared" si="52"/>
        <v>44275</v>
      </c>
      <c r="B47" s="7">
        <v>215544.1</v>
      </c>
      <c r="C47" s="7">
        <v>-25</v>
      </c>
      <c r="D47" s="7">
        <v>-165014.42000000001</v>
      </c>
      <c r="E47" s="7">
        <f t="shared" ref="E47" si="308">SUM(B47:D47)</f>
        <v>50504.679999999993</v>
      </c>
      <c r="F47" s="17"/>
      <c r="G47" s="7">
        <v>88075.23</v>
      </c>
      <c r="H47" s="7">
        <v>0</v>
      </c>
      <c r="I47" s="7">
        <v>-82167.649999999994</v>
      </c>
      <c r="J47" s="7">
        <f t="shared" ref="J47" si="309">SUM(G47:I47)</f>
        <v>5907.5800000000017</v>
      </c>
      <c r="K47" s="17"/>
      <c r="L47" s="7">
        <f t="shared" ref="L47" si="310">B47+G47</f>
        <v>303619.33</v>
      </c>
      <c r="M47" s="7">
        <f t="shared" ref="M47" si="311">C47+H47</f>
        <v>-25</v>
      </c>
      <c r="N47" s="7">
        <f t="shared" ref="N47" si="312">D47+I47</f>
        <v>-247182.07</v>
      </c>
      <c r="O47" s="7">
        <f t="shared" ref="O47" si="313">E47+J47</f>
        <v>56412.259999999995</v>
      </c>
      <c r="P47" s="7"/>
      <c r="Q47" s="7">
        <f t="shared" ref="Q47" si="314">ROUND(O47*0.1,2)</f>
        <v>5641.23</v>
      </c>
      <c r="R47" s="7">
        <f t="shared" ref="R47" si="315">ROUND(Q47*0.15,2)</f>
        <v>846.18</v>
      </c>
      <c r="S47" s="7">
        <f t="shared" ref="S47" si="316">ROUND(Q47*0.85,2)</f>
        <v>4795.05</v>
      </c>
    </row>
    <row r="48" spans="1:19" ht="15" customHeight="1" x14ac:dyDescent="0.25">
      <c r="A48" s="28">
        <f t="shared" si="52"/>
        <v>44282</v>
      </c>
      <c r="B48" s="7">
        <v>230942.9</v>
      </c>
      <c r="C48" s="7">
        <v>-80</v>
      </c>
      <c r="D48" s="7">
        <v>-198742.65</v>
      </c>
      <c r="E48" s="7">
        <f t="shared" ref="E48" si="317">SUM(B48:D48)</f>
        <v>32120.25</v>
      </c>
      <c r="F48" s="17"/>
      <c r="G48" s="7">
        <v>89783.679999999993</v>
      </c>
      <c r="H48" s="7">
        <v>0</v>
      </c>
      <c r="I48" s="7">
        <v>-73173.37</v>
      </c>
      <c r="J48" s="7">
        <f t="shared" ref="J48" si="318">SUM(G48:I48)</f>
        <v>16610.309999999998</v>
      </c>
      <c r="K48" s="17"/>
      <c r="L48" s="7">
        <f t="shared" ref="L48" si="319">B48+G48</f>
        <v>320726.57999999996</v>
      </c>
      <c r="M48" s="7">
        <f t="shared" ref="M48" si="320">C48+H48</f>
        <v>-80</v>
      </c>
      <c r="N48" s="7">
        <f t="shared" ref="N48" si="321">D48+I48</f>
        <v>-271916.02</v>
      </c>
      <c r="O48" s="7">
        <f t="shared" ref="O48" si="322">E48+J48</f>
        <v>48730.559999999998</v>
      </c>
      <c r="P48" s="7"/>
      <c r="Q48" s="7">
        <f>ROUND(O48*0.1,2)+0.01</f>
        <v>4873.0700000000006</v>
      </c>
      <c r="R48" s="7">
        <f t="shared" ref="R48" si="323">ROUND(Q48*0.15,2)</f>
        <v>730.96</v>
      </c>
      <c r="S48" s="7">
        <f t="shared" ref="S48" si="324">ROUND(Q48*0.85,2)</f>
        <v>4142.1099999999997</v>
      </c>
    </row>
    <row r="49" spans="1:19" ht="15" customHeight="1" x14ac:dyDescent="0.25">
      <c r="A49" s="28">
        <f t="shared" si="52"/>
        <v>44289</v>
      </c>
      <c r="B49" s="7">
        <v>254934.39999999999</v>
      </c>
      <c r="C49" s="7">
        <v>0</v>
      </c>
      <c r="D49" s="7">
        <v>-200409.55</v>
      </c>
      <c r="E49" s="7">
        <f t="shared" ref="E49" si="325">SUM(B49:D49)</f>
        <v>54524.850000000006</v>
      </c>
      <c r="F49" s="17"/>
      <c r="G49" s="7">
        <v>66586.22</v>
      </c>
      <c r="H49" s="7">
        <v>0</v>
      </c>
      <c r="I49" s="7">
        <v>-53410.7</v>
      </c>
      <c r="J49" s="7">
        <f t="shared" ref="J49" si="326">SUM(G49:I49)</f>
        <v>13175.520000000004</v>
      </c>
      <c r="K49" s="17"/>
      <c r="L49" s="7">
        <f t="shared" ref="L49" si="327">B49+G49</f>
        <v>321520.62</v>
      </c>
      <c r="M49" s="7">
        <f t="shared" ref="M49" si="328">C49+H49</f>
        <v>0</v>
      </c>
      <c r="N49" s="7">
        <f t="shared" ref="N49" si="329">D49+I49</f>
        <v>-253820.25</v>
      </c>
      <c r="O49" s="7">
        <f t="shared" ref="O49" si="330">E49+J49</f>
        <v>67700.37000000001</v>
      </c>
      <c r="P49" s="7"/>
      <c r="Q49" s="7">
        <f t="shared" ref="Q49:Q54" si="331">ROUND(O49*0.1,2)</f>
        <v>6770.04</v>
      </c>
      <c r="R49" s="7">
        <f t="shared" ref="R49" si="332">ROUND(Q49*0.15,2)</f>
        <v>1015.51</v>
      </c>
      <c r="S49" s="7">
        <f t="shared" ref="S49" si="333">ROUND(Q49*0.85,2)</f>
        <v>5754.53</v>
      </c>
    </row>
    <row r="50" spans="1:19" ht="15" customHeight="1" x14ac:dyDescent="0.25">
      <c r="A50" s="28">
        <f t="shared" si="52"/>
        <v>44296</v>
      </c>
      <c r="B50" s="7">
        <v>149757.79999999999</v>
      </c>
      <c r="C50" s="7">
        <v>0</v>
      </c>
      <c r="D50" s="7">
        <v>-134975.15</v>
      </c>
      <c r="E50" s="7">
        <f t="shared" ref="E50" si="334">SUM(B50:D50)</f>
        <v>14782.649999999994</v>
      </c>
      <c r="F50" s="17"/>
      <c r="G50" s="7">
        <v>59440.13</v>
      </c>
      <c r="H50" s="7">
        <v>0</v>
      </c>
      <c r="I50" s="7">
        <v>-51449.19</v>
      </c>
      <c r="J50" s="7">
        <f t="shared" ref="J50" si="335">SUM(G50:I50)</f>
        <v>7990.9399999999951</v>
      </c>
      <c r="K50" s="17"/>
      <c r="L50" s="7">
        <f t="shared" ref="L50" si="336">B50+G50</f>
        <v>209197.93</v>
      </c>
      <c r="M50" s="7">
        <f t="shared" ref="M50" si="337">C50+H50</f>
        <v>0</v>
      </c>
      <c r="N50" s="7">
        <f t="shared" ref="N50" si="338">D50+I50</f>
        <v>-186424.34</v>
      </c>
      <c r="O50" s="7">
        <f t="shared" ref="O50" si="339">E50+J50</f>
        <v>22773.589999999989</v>
      </c>
      <c r="P50" s="7"/>
      <c r="Q50" s="7">
        <f t="shared" si="331"/>
        <v>2277.36</v>
      </c>
      <c r="R50" s="7">
        <f t="shared" ref="R50" si="340">ROUND(Q50*0.15,2)</f>
        <v>341.6</v>
      </c>
      <c r="S50" s="7">
        <f t="shared" ref="S50" si="341">ROUND(Q50*0.85,2)</f>
        <v>1935.76</v>
      </c>
    </row>
    <row r="51" spans="1:19" ht="15" customHeight="1" x14ac:dyDescent="0.25">
      <c r="A51" s="28">
        <f t="shared" si="52"/>
        <v>44303</v>
      </c>
      <c r="B51" s="7">
        <v>215675.2</v>
      </c>
      <c r="C51" s="7">
        <v>-1050</v>
      </c>
      <c r="D51" s="7">
        <v>-205129.95</v>
      </c>
      <c r="E51" s="7">
        <f t="shared" ref="E51" si="342">SUM(B51:D51)</f>
        <v>9495.25</v>
      </c>
      <c r="F51" s="17"/>
      <c r="G51" s="7">
        <v>75897.919999999998</v>
      </c>
      <c r="H51" s="7">
        <v>0</v>
      </c>
      <c r="I51" s="7">
        <v>-68660.81</v>
      </c>
      <c r="J51" s="7">
        <f t="shared" ref="J51" si="343">SUM(G51:I51)</f>
        <v>7237.1100000000006</v>
      </c>
      <c r="K51" s="17"/>
      <c r="L51" s="7">
        <f t="shared" ref="L51" si="344">B51+G51</f>
        <v>291573.12</v>
      </c>
      <c r="M51" s="7">
        <f t="shared" ref="M51" si="345">C51+H51</f>
        <v>-1050</v>
      </c>
      <c r="N51" s="7">
        <f t="shared" ref="N51" si="346">D51+I51</f>
        <v>-273790.76</v>
      </c>
      <c r="O51" s="7">
        <f t="shared" ref="O51" si="347">E51+J51</f>
        <v>16732.36</v>
      </c>
      <c r="P51" s="7"/>
      <c r="Q51" s="7">
        <f t="shared" si="331"/>
        <v>1673.24</v>
      </c>
      <c r="R51" s="7">
        <f t="shared" ref="R51" si="348">ROUND(Q51*0.15,2)</f>
        <v>250.99</v>
      </c>
      <c r="S51" s="7">
        <f t="shared" ref="S51" si="349">ROUND(Q51*0.85,2)</f>
        <v>1422.25</v>
      </c>
    </row>
    <row r="52" spans="1:19" ht="15" customHeight="1" x14ac:dyDescent="0.25">
      <c r="A52" s="28">
        <f t="shared" si="52"/>
        <v>44310</v>
      </c>
      <c r="B52" s="7">
        <v>139223.20000000001</v>
      </c>
      <c r="C52" s="7">
        <v>-100</v>
      </c>
      <c r="D52" s="7">
        <v>-92023.97</v>
      </c>
      <c r="E52" s="7">
        <f t="shared" ref="E52" si="350">SUM(B52:D52)</f>
        <v>47099.23000000001</v>
      </c>
      <c r="F52" s="17"/>
      <c r="G52" s="7">
        <v>90157.95</v>
      </c>
      <c r="H52" s="7">
        <v>0</v>
      </c>
      <c r="I52" s="7">
        <v>-88271.17</v>
      </c>
      <c r="J52" s="7">
        <f t="shared" ref="J52" si="351">SUM(G52:I52)</f>
        <v>1886.7799999999988</v>
      </c>
      <c r="K52" s="17"/>
      <c r="L52" s="7">
        <f t="shared" ref="L52" si="352">B52+G52</f>
        <v>229381.15000000002</v>
      </c>
      <c r="M52" s="7">
        <f t="shared" ref="M52" si="353">C52+H52</f>
        <v>-100</v>
      </c>
      <c r="N52" s="7">
        <f t="shared" ref="N52" si="354">D52+I52</f>
        <v>-180295.14</v>
      </c>
      <c r="O52" s="7">
        <f t="shared" ref="O52" si="355">E52+J52</f>
        <v>48986.010000000009</v>
      </c>
      <c r="P52" s="7"/>
      <c r="Q52" s="7">
        <f t="shared" si="331"/>
        <v>4898.6000000000004</v>
      </c>
      <c r="R52" s="7">
        <f t="shared" ref="R52" si="356">ROUND(Q52*0.15,2)</f>
        <v>734.79</v>
      </c>
      <c r="S52" s="7">
        <f t="shared" ref="S52" si="357">ROUND(Q52*0.85,2)</f>
        <v>4163.8100000000004</v>
      </c>
    </row>
    <row r="53" spans="1:19" ht="15" customHeight="1" x14ac:dyDescent="0.25">
      <c r="A53" s="28">
        <f t="shared" si="52"/>
        <v>44317</v>
      </c>
      <c r="B53" s="7">
        <v>90037.8</v>
      </c>
      <c r="C53" s="7">
        <v>-200</v>
      </c>
      <c r="D53" s="7">
        <v>-68461.210000000006</v>
      </c>
      <c r="E53" s="7">
        <f t="shared" ref="E53" si="358">SUM(B53:D53)</f>
        <v>21376.589999999997</v>
      </c>
      <c r="F53" s="17"/>
      <c r="G53" s="7">
        <v>92186.61</v>
      </c>
      <c r="H53" s="7">
        <v>0</v>
      </c>
      <c r="I53" s="7">
        <v>-93542.65</v>
      </c>
      <c r="J53" s="7">
        <f t="shared" ref="J53" si="359">SUM(G53:I53)</f>
        <v>-1356.0399999999936</v>
      </c>
      <c r="K53" s="17"/>
      <c r="L53" s="7">
        <f t="shared" ref="L53" si="360">B53+G53</f>
        <v>182224.41</v>
      </c>
      <c r="M53" s="7">
        <f t="shared" ref="M53" si="361">C53+H53</f>
        <v>-200</v>
      </c>
      <c r="N53" s="7">
        <f t="shared" ref="N53" si="362">D53+I53</f>
        <v>-162003.85999999999</v>
      </c>
      <c r="O53" s="7">
        <f t="shared" ref="O53" si="363">E53+J53</f>
        <v>20020.550000000003</v>
      </c>
      <c r="P53" s="7"/>
      <c r="Q53" s="7">
        <f t="shared" si="331"/>
        <v>2002.06</v>
      </c>
      <c r="R53" s="7">
        <f t="shared" ref="R53" si="364">ROUND(Q53*0.15,2)</f>
        <v>300.31</v>
      </c>
      <c r="S53" s="7">
        <f t="shared" ref="S53" si="365">ROUND(Q53*0.85,2)</f>
        <v>1701.75</v>
      </c>
    </row>
    <row r="54" spans="1:19" ht="15" customHeight="1" x14ac:dyDescent="0.25">
      <c r="A54" s="28">
        <f t="shared" si="52"/>
        <v>44324</v>
      </c>
      <c r="B54" s="7">
        <v>103225.1</v>
      </c>
      <c r="C54" s="7">
        <v>0</v>
      </c>
      <c r="D54" s="7">
        <v>-93517.58</v>
      </c>
      <c r="E54" s="7">
        <f t="shared" ref="E54" si="366">SUM(B54:D54)</f>
        <v>9707.5200000000041</v>
      </c>
      <c r="F54" s="17"/>
      <c r="G54" s="7">
        <v>102950.17</v>
      </c>
      <c r="H54" s="7">
        <v>0</v>
      </c>
      <c r="I54" s="7">
        <v>-90004.83</v>
      </c>
      <c r="J54" s="7">
        <f t="shared" ref="J54" si="367">SUM(G54:I54)</f>
        <v>12945.339999999997</v>
      </c>
      <c r="K54" s="17"/>
      <c r="L54" s="7">
        <f t="shared" ref="L54" si="368">B54+G54</f>
        <v>206175.27000000002</v>
      </c>
      <c r="M54" s="7">
        <f t="shared" ref="M54" si="369">C54+H54</f>
        <v>0</v>
      </c>
      <c r="N54" s="7">
        <f t="shared" ref="N54" si="370">D54+I54</f>
        <v>-183522.41</v>
      </c>
      <c r="O54" s="7">
        <f t="shared" ref="O54" si="371">E54+J54</f>
        <v>22652.86</v>
      </c>
      <c r="P54" s="7"/>
      <c r="Q54" s="7">
        <f t="shared" si="331"/>
        <v>2265.29</v>
      </c>
      <c r="R54" s="7">
        <f t="shared" ref="R54" si="372">ROUND(Q54*0.15,2)</f>
        <v>339.79</v>
      </c>
      <c r="S54" s="7">
        <f t="shared" ref="S54" si="373">ROUND(Q54*0.85,2)</f>
        <v>1925.5</v>
      </c>
    </row>
    <row r="55" spans="1:19" ht="15" customHeight="1" x14ac:dyDescent="0.25">
      <c r="A55" s="28">
        <f t="shared" si="52"/>
        <v>44331</v>
      </c>
      <c r="B55" s="7">
        <v>102570.6</v>
      </c>
      <c r="C55" s="7">
        <v>0</v>
      </c>
      <c r="D55" s="7">
        <v>-92828.35</v>
      </c>
      <c r="E55" s="7">
        <f t="shared" ref="E55" si="374">SUM(B55:D55)</f>
        <v>9742.25</v>
      </c>
      <c r="F55" s="17"/>
      <c r="G55" s="7">
        <v>103973.49</v>
      </c>
      <c r="H55" s="7">
        <v>0</v>
      </c>
      <c r="I55" s="7">
        <v>-99400.55</v>
      </c>
      <c r="J55" s="7">
        <f t="shared" ref="J55" si="375">SUM(G55:I55)</f>
        <v>4572.9400000000023</v>
      </c>
      <c r="K55" s="17"/>
      <c r="L55" s="7">
        <f t="shared" ref="L55" si="376">B55+G55</f>
        <v>206544.09000000003</v>
      </c>
      <c r="M55" s="7">
        <f t="shared" ref="M55" si="377">C55+H55</f>
        <v>0</v>
      </c>
      <c r="N55" s="7">
        <f t="shared" ref="N55" si="378">D55+I55</f>
        <v>-192228.90000000002</v>
      </c>
      <c r="O55" s="7">
        <f t="shared" ref="O55" si="379">E55+J55</f>
        <v>14315.190000000002</v>
      </c>
      <c r="P55" s="7"/>
      <c r="Q55" s="7">
        <f t="shared" ref="Q55" si="380">ROUND(O55*0.1,2)</f>
        <v>1431.52</v>
      </c>
      <c r="R55" s="7">
        <f t="shared" ref="R55" si="381">ROUND(Q55*0.15,2)</f>
        <v>214.73</v>
      </c>
      <c r="S55" s="7">
        <f t="shared" ref="S55" si="382">ROUND(Q55*0.85,2)</f>
        <v>1216.79</v>
      </c>
    </row>
    <row r="56" spans="1:19" ht="15" customHeight="1" x14ac:dyDescent="0.25">
      <c r="A56" s="28">
        <f t="shared" si="52"/>
        <v>44338</v>
      </c>
      <c r="B56" s="7">
        <v>161876.5</v>
      </c>
      <c r="C56" s="7">
        <v>0</v>
      </c>
      <c r="D56" s="7">
        <v>-142517.35</v>
      </c>
      <c r="E56" s="7">
        <f t="shared" ref="E56" si="383">SUM(B56:D56)</f>
        <v>19359.149999999994</v>
      </c>
      <c r="F56" s="17"/>
      <c r="G56" s="7">
        <v>65036.88</v>
      </c>
      <c r="H56" s="7">
        <v>0</v>
      </c>
      <c r="I56" s="7">
        <v>-62406.11</v>
      </c>
      <c r="J56" s="7">
        <f t="shared" ref="J56" si="384">SUM(G56:I56)</f>
        <v>2630.7699999999968</v>
      </c>
      <c r="K56" s="17"/>
      <c r="L56" s="7">
        <f t="shared" ref="L56" si="385">B56+G56</f>
        <v>226913.38</v>
      </c>
      <c r="M56" s="7">
        <f t="shared" ref="M56" si="386">C56+H56</f>
        <v>0</v>
      </c>
      <c r="N56" s="7">
        <f t="shared" ref="N56" si="387">D56+I56</f>
        <v>-204923.46000000002</v>
      </c>
      <c r="O56" s="7">
        <f t="shared" ref="O56" si="388">E56+J56</f>
        <v>21989.919999999991</v>
      </c>
      <c r="P56" s="7"/>
      <c r="Q56" s="7">
        <f t="shared" ref="Q56" si="389">ROUND(O56*0.1,2)</f>
        <v>2198.9899999999998</v>
      </c>
      <c r="R56" s="7">
        <f t="shared" ref="R56" si="390">ROUND(Q56*0.15,2)</f>
        <v>329.85</v>
      </c>
      <c r="S56" s="7">
        <f t="shared" ref="S56" si="391">ROUND(Q56*0.85,2)</f>
        <v>1869.14</v>
      </c>
    </row>
    <row r="57" spans="1:19" ht="15" customHeight="1" x14ac:dyDescent="0.25">
      <c r="A57" s="28">
        <f t="shared" si="52"/>
        <v>44345</v>
      </c>
      <c r="B57" s="7">
        <v>185050.3</v>
      </c>
      <c r="C57" s="7">
        <v>-1726</v>
      </c>
      <c r="D57" s="7">
        <v>-135077.44</v>
      </c>
      <c r="E57" s="7">
        <f t="shared" ref="E57" si="392">SUM(B57:D57)</f>
        <v>48246.859999999986</v>
      </c>
      <c r="F57" s="17"/>
      <c r="G57" s="7">
        <v>84427.199999999997</v>
      </c>
      <c r="H57" s="7">
        <v>0</v>
      </c>
      <c r="I57" s="7">
        <v>-82212.960000000006</v>
      </c>
      <c r="J57" s="7">
        <f t="shared" ref="J57" si="393">SUM(G57:I57)</f>
        <v>2214.2399999999907</v>
      </c>
      <c r="K57" s="17"/>
      <c r="L57" s="7">
        <f t="shared" ref="L57" si="394">B57+G57</f>
        <v>269477.5</v>
      </c>
      <c r="M57" s="7">
        <f t="shared" ref="M57" si="395">C57+H57</f>
        <v>-1726</v>
      </c>
      <c r="N57" s="7">
        <f t="shared" ref="N57" si="396">D57+I57</f>
        <v>-217290.40000000002</v>
      </c>
      <c r="O57" s="7">
        <f t="shared" ref="O57" si="397">E57+J57</f>
        <v>50461.099999999977</v>
      </c>
      <c r="P57" s="7"/>
      <c r="Q57" s="7">
        <f t="shared" ref="Q57" si="398">ROUND(O57*0.1,2)</f>
        <v>5046.1099999999997</v>
      </c>
      <c r="R57" s="7">
        <f t="shared" ref="R57" si="399">ROUND(Q57*0.15,2)</f>
        <v>756.92</v>
      </c>
      <c r="S57" s="7">
        <f t="shared" ref="S57" si="400">ROUND(Q57*0.85,2)</f>
        <v>4289.1899999999996</v>
      </c>
    </row>
    <row r="58" spans="1:19" ht="15" customHeight="1" x14ac:dyDescent="0.25">
      <c r="A58" s="28">
        <f t="shared" si="52"/>
        <v>44352</v>
      </c>
      <c r="B58" s="7">
        <v>110336.6</v>
      </c>
      <c r="C58" s="7">
        <v>-400</v>
      </c>
      <c r="D58" s="7">
        <v>-96487.85</v>
      </c>
      <c r="E58" s="7">
        <f t="shared" ref="E58" si="401">SUM(B58:D58)</f>
        <v>13448.75</v>
      </c>
      <c r="F58" s="17"/>
      <c r="G58" s="7">
        <v>47565.42</v>
      </c>
      <c r="H58" s="7">
        <v>0</v>
      </c>
      <c r="I58" s="7">
        <v>-42606.12</v>
      </c>
      <c r="J58" s="7">
        <f t="shared" ref="J58" si="402">SUM(G58:I58)</f>
        <v>4959.2999999999956</v>
      </c>
      <c r="K58" s="17"/>
      <c r="L58" s="7">
        <f t="shared" ref="L58" si="403">B58+G58</f>
        <v>157902.02000000002</v>
      </c>
      <c r="M58" s="7">
        <f t="shared" ref="M58" si="404">C58+H58</f>
        <v>-400</v>
      </c>
      <c r="N58" s="7">
        <f t="shared" ref="N58" si="405">D58+I58</f>
        <v>-139093.97</v>
      </c>
      <c r="O58" s="7">
        <f t="shared" ref="O58" si="406">E58+J58</f>
        <v>18408.049999999996</v>
      </c>
      <c r="P58" s="7"/>
      <c r="Q58" s="7">
        <f t="shared" ref="Q58" si="407">ROUND(O58*0.1,2)</f>
        <v>1840.81</v>
      </c>
      <c r="R58" s="7">
        <f t="shared" ref="R58" si="408">ROUND(Q58*0.15,2)</f>
        <v>276.12</v>
      </c>
      <c r="S58" s="7">
        <f t="shared" ref="S58" si="409">ROUND(Q58*0.85,2)</f>
        <v>1564.69</v>
      </c>
    </row>
    <row r="59" spans="1:19" ht="15" customHeight="1" x14ac:dyDescent="0.25">
      <c r="A59" s="28">
        <f t="shared" si="52"/>
        <v>44359</v>
      </c>
      <c r="B59" s="7">
        <v>142511</v>
      </c>
      <c r="C59" s="7">
        <v>0</v>
      </c>
      <c r="D59" s="7">
        <v>-147775.94</v>
      </c>
      <c r="E59" s="7">
        <f t="shared" ref="E59" si="410">SUM(B59:D59)</f>
        <v>-5264.9400000000023</v>
      </c>
      <c r="F59" s="17"/>
      <c r="G59" s="7">
        <v>42324.32</v>
      </c>
      <c r="H59" s="7">
        <v>0</v>
      </c>
      <c r="I59" s="7">
        <v>-39451.019999999997</v>
      </c>
      <c r="J59" s="7">
        <f t="shared" ref="J59" si="411">SUM(G59:I59)</f>
        <v>2873.3000000000029</v>
      </c>
      <c r="K59" s="17"/>
      <c r="L59" s="7">
        <f t="shared" ref="L59" si="412">B59+G59</f>
        <v>184835.32</v>
      </c>
      <c r="M59" s="7">
        <f t="shared" ref="M59" si="413">C59+H59</f>
        <v>0</v>
      </c>
      <c r="N59" s="7">
        <f t="shared" ref="N59" si="414">D59+I59</f>
        <v>-187226.96</v>
      </c>
      <c r="O59" s="7">
        <f t="shared" ref="O59" si="415">E59+J59</f>
        <v>-2391.6399999999994</v>
      </c>
      <c r="P59" s="7"/>
      <c r="Q59" s="7">
        <f t="shared" ref="Q59" si="416">ROUND(O59*0.1,2)</f>
        <v>-239.16</v>
      </c>
      <c r="R59" s="7">
        <f t="shared" ref="R59" si="417">ROUND(Q59*0.15,2)</f>
        <v>-35.869999999999997</v>
      </c>
      <c r="S59" s="7">
        <f t="shared" ref="S59" si="418">ROUND(Q59*0.85,2)</f>
        <v>-203.29</v>
      </c>
    </row>
    <row r="60" spans="1:19" ht="15" customHeight="1" x14ac:dyDescent="0.25">
      <c r="A60" s="28">
        <f t="shared" si="52"/>
        <v>44366</v>
      </c>
      <c r="B60" s="7">
        <v>247203.9</v>
      </c>
      <c r="C60" s="7">
        <v>-1425</v>
      </c>
      <c r="D60" s="7">
        <v>-229348.42</v>
      </c>
      <c r="E60" s="7">
        <f t="shared" ref="E60" si="419">SUM(B60:D60)</f>
        <v>16430.479999999981</v>
      </c>
      <c r="F60" s="17"/>
      <c r="G60" s="7">
        <v>48360.79</v>
      </c>
      <c r="H60" s="7">
        <v>0</v>
      </c>
      <c r="I60" s="7">
        <v>-52619.48</v>
      </c>
      <c r="J60" s="7">
        <f t="shared" ref="J60" si="420">SUM(G60:I60)</f>
        <v>-4258.6900000000023</v>
      </c>
      <c r="K60" s="17"/>
      <c r="L60" s="7">
        <f t="shared" ref="L60" si="421">B60+G60</f>
        <v>295564.69</v>
      </c>
      <c r="M60" s="7">
        <f t="shared" ref="M60" si="422">C60+H60</f>
        <v>-1425</v>
      </c>
      <c r="N60" s="7">
        <f t="shared" ref="N60" si="423">D60+I60</f>
        <v>-281967.90000000002</v>
      </c>
      <c r="O60" s="7">
        <f t="shared" ref="O60" si="424">E60+J60</f>
        <v>12171.789999999979</v>
      </c>
      <c r="P60" s="7"/>
      <c r="Q60" s="7">
        <f t="shared" ref="Q60" si="425">ROUND(O60*0.1,2)</f>
        <v>1217.18</v>
      </c>
      <c r="R60" s="7">
        <f t="shared" ref="R60" si="426">ROUND(Q60*0.15,2)</f>
        <v>182.58</v>
      </c>
      <c r="S60" s="7">
        <f t="shared" ref="S60" si="427">ROUND(Q60*0.85,2)</f>
        <v>1034.5999999999999</v>
      </c>
    </row>
    <row r="61" spans="1:19" ht="15" customHeight="1" x14ac:dyDescent="0.25">
      <c r="A61" s="28">
        <f t="shared" si="52"/>
        <v>44373</v>
      </c>
      <c r="B61" s="7">
        <v>184796.2</v>
      </c>
      <c r="C61" s="7">
        <v>-1460</v>
      </c>
      <c r="D61" s="7">
        <v>-147491.98000000001</v>
      </c>
      <c r="E61" s="7">
        <f t="shared" ref="E61" si="428">SUM(B61:D61)</f>
        <v>35844.22</v>
      </c>
      <c r="F61" s="17"/>
      <c r="G61" s="7">
        <v>34391.47</v>
      </c>
      <c r="H61" s="7">
        <v>0</v>
      </c>
      <c r="I61" s="7">
        <v>-32933.25</v>
      </c>
      <c r="J61" s="7">
        <f t="shared" ref="J61" si="429">SUM(G61:I61)</f>
        <v>1458.2200000000012</v>
      </c>
      <c r="K61" s="17"/>
      <c r="L61" s="7">
        <f t="shared" ref="L61" si="430">B61+G61</f>
        <v>219187.67</v>
      </c>
      <c r="M61" s="7">
        <f t="shared" ref="M61" si="431">C61+H61</f>
        <v>-1460</v>
      </c>
      <c r="N61" s="7">
        <f t="shared" ref="N61" si="432">D61+I61</f>
        <v>-180425.23</v>
      </c>
      <c r="O61" s="7">
        <f t="shared" ref="O61" si="433">E61+J61</f>
        <v>37302.44</v>
      </c>
      <c r="P61" s="7"/>
      <c r="Q61" s="7">
        <f t="shared" ref="Q61" si="434">ROUND(O61*0.1,2)</f>
        <v>3730.24</v>
      </c>
      <c r="R61" s="7">
        <f t="shared" ref="R61" si="435">ROUND(Q61*0.15,2)</f>
        <v>559.54</v>
      </c>
      <c r="S61" s="7">
        <f t="shared" ref="S61" si="436">ROUND(Q61*0.85,2)</f>
        <v>3170.7</v>
      </c>
    </row>
    <row r="62" spans="1:19" ht="15" customHeight="1" x14ac:dyDescent="0.25">
      <c r="A62" s="29" t="s">
        <v>23</v>
      </c>
      <c r="B62" s="7">
        <v>79330.3</v>
      </c>
      <c r="C62" s="7">
        <v>0</v>
      </c>
      <c r="D62" s="7">
        <v>-53349.81</v>
      </c>
      <c r="E62" s="7">
        <f t="shared" ref="E62" si="437">SUM(B62:D62)</f>
        <v>25980.490000000005</v>
      </c>
      <c r="F62" s="17"/>
      <c r="G62" s="7">
        <v>21674.07</v>
      </c>
      <c r="H62" s="7">
        <v>0</v>
      </c>
      <c r="I62" s="7">
        <v>-17519.759999999998</v>
      </c>
      <c r="J62" s="7">
        <f t="shared" ref="J62" si="438">SUM(G62:I62)</f>
        <v>4154.3100000000013</v>
      </c>
      <c r="K62" s="17"/>
      <c r="L62" s="7">
        <f t="shared" ref="L62" si="439">B62+G62</f>
        <v>101004.37</v>
      </c>
      <c r="M62" s="7">
        <f t="shared" ref="M62" si="440">C62+H62</f>
        <v>0</v>
      </c>
      <c r="N62" s="7">
        <f t="shared" ref="N62" si="441">D62+I62</f>
        <v>-70869.569999999992</v>
      </c>
      <c r="O62" s="7">
        <f t="shared" ref="O62" si="442">E62+J62</f>
        <v>30134.800000000007</v>
      </c>
      <c r="P62" s="7"/>
      <c r="Q62" s="7">
        <f>ROUND(O62*0.1,2)+0.02</f>
        <v>3013.5</v>
      </c>
      <c r="R62" s="7">
        <f>ROUND(Q62*0.15,2)</f>
        <v>452.03</v>
      </c>
      <c r="S62" s="7">
        <f>ROUND(Q62*0.85,2)-0.01</f>
        <v>2561.4699999999998</v>
      </c>
    </row>
    <row r="63" spans="1:19" x14ac:dyDescent="0.25">
      <c r="Q63" s="8"/>
      <c r="R63" s="8"/>
      <c r="S63" s="8"/>
    </row>
    <row r="64" spans="1:19" ht="15" customHeight="1" thickBot="1" x14ac:dyDescent="0.3">
      <c r="B64" s="9">
        <f>SUM(B10:B63)</f>
        <v>9518995.5000000019</v>
      </c>
      <c r="C64" s="9">
        <f>SUM(C10:C63)</f>
        <v>-33993</v>
      </c>
      <c r="D64" s="9">
        <f>SUM(D10:D63)</f>
        <v>-8653507.2700000014</v>
      </c>
      <c r="E64" s="9">
        <f>SUM(E10:E63)</f>
        <v>831495.23</v>
      </c>
      <c r="F64" s="17"/>
      <c r="G64" s="9">
        <f>SUM(G10:G63)</f>
        <v>2864493.7499999995</v>
      </c>
      <c r="H64" s="9">
        <f>SUM(H10:H63)</f>
        <v>-556.25</v>
      </c>
      <c r="I64" s="9">
        <f>SUM(I10:I63)</f>
        <v>-2634391.5899999994</v>
      </c>
      <c r="J64" s="9">
        <f>SUM(J10:J63)</f>
        <v>229545.90999999995</v>
      </c>
      <c r="K64" s="17"/>
      <c r="L64" s="9">
        <f>SUM(L10:L63)</f>
        <v>12383489.249999998</v>
      </c>
      <c r="M64" s="9">
        <f>SUM(M10:M63)</f>
        <v>-34549.25</v>
      </c>
      <c r="N64" s="9">
        <f>SUM(N10:N63)</f>
        <v>-11287898.860000005</v>
      </c>
      <c r="O64" s="9">
        <f>SUM(O10:O63)</f>
        <v>1061041.1399999999</v>
      </c>
      <c r="P64" s="17"/>
      <c r="Q64" s="9">
        <f>SUM(Q10:Q63)</f>
        <v>106104.18000000002</v>
      </c>
      <c r="R64" s="9">
        <f>SUM(R10:R63)</f>
        <v>15915.660000000002</v>
      </c>
      <c r="S64" s="9">
        <f>SUM(S10:S63)</f>
        <v>90188.520000000019</v>
      </c>
    </row>
    <row r="65" spans="1:1" ht="15" customHeight="1" thickTop="1" x14ac:dyDescent="0.25"/>
    <row r="66" spans="1:1" ht="15" customHeight="1" x14ac:dyDescent="0.25">
      <c r="A66" s="15" t="s">
        <v>19</v>
      </c>
    </row>
    <row r="67" spans="1:1" ht="15" customHeight="1" x14ac:dyDescent="0.25">
      <c r="A67" s="15" t="s">
        <v>11</v>
      </c>
    </row>
    <row r="68" spans="1:1" ht="15" customHeight="1" x14ac:dyDescent="0.25">
      <c r="A68" s="15" t="s">
        <v>24</v>
      </c>
    </row>
  </sheetData>
  <mergeCells count="5">
    <mergeCell ref="A1:S1"/>
    <mergeCell ref="B3:E3"/>
    <mergeCell ref="G3:J3"/>
    <mergeCell ref="L3:O3"/>
    <mergeCell ref="A8:S8"/>
  </mergeCells>
  <pageMargins left="0.25" right="0.5" top="0.25" bottom="0.25" header="0" footer="0"/>
  <pageSetup paperSize="5" scale="51" orientation="landscape" r:id="rId1"/>
  <ignoredErrors>
    <ignoredError sqref="E1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8"/>
  <sheetViews>
    <sheetView zoomScaleNormal="100" workbookViewId="0">
      <pane ySplit="7" topLeftCell="A35" activePane="bottomLeft" state="frozen"/>
      <selection activeCell="A4" sqref="A4:S4"/>
      <selection pane="bottomLeft" activeCell="S64" sqref="S64"/>
    </sheetView>
  </sheetViews>
  <sheetFormatPr defaultColWidth="10.7109375" defaultRowHeight="15" customHeight="1" x14ac:dyDescent="0.25"/>
  <cols>
    <col min="1" max="1" width="14" style="2" customWidth="1"/>
    <col min="2" max="2" width="16.28515625" style="1" bestFit="1" customWidth="1"/>
    <col min="3" max="5" width="15.7109375" style="1" customWidth="1"/>
    <col min="6" max="6" width="4.7109375" style="16" customWidth="1"/>
    <col min="7" max="7" width="19.7109375" style="1" customWidth="1"/>
    <col min="8" max="8" width="15.7109375" style="1" customWidth="1"/>
    <col min="9" max="9" width="17" style="1" bestFit="1" customWidth="1"/>
    <col min="10" max="10" width="15.7109375" style="1" customWidth="1"/>
    <col min="11" max="11" width="4.7109375" style="16" customWidth="1"/>
    <col min="12" max="12" width="16.28515625" style="1" bestFit="1" customWidth="1"/>
    <col min="13" max="13" width="15.7109375" style="1" customWidth="1"/>
    <col min="14" max="14" width="17.5703125" style="1" customWidth="1"/>
    <col min="15" max="15" width="15.7109375" style="1" customWidth="1"/>
    <col min="16" max="16" width="4.7109375" style="16" customWidth="1"/>
    <col min="17" max="17" width="15.7109375" style="1" customWidth="1"/>
    <col min="18" max="19" width="14.7109375" style="1" customWidth="1"/>
    <col min="20" max="16384" width="10.7109375" style="1"/>
  </cols>
  <sheetData>
    <row r="1" spans="1:19" ht="15" customHeight="1" x14ac:dyDescent="0.25">
      <c r="A1" s="33" t="s">
        <v>13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</row>
    <row r="2" spans="1:19" ht="1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</row>
    <row r="3" spans="1:19" ht="15" customHeight="1" x14ac:dyDescent="0.25">
      <c r="A3" s="20"/>
      <c r="B3" s="30" t="s">
        <v>14</v>
      </c>
      <c r="C3" s="30"/>
      <c r="D3" s="30"/>
      <c r="E3" s="30"/>
      <c r="F3" s="18"/>
      <c r="G3" s="30" t="s">
        <v>16</v>
      </c>
      <c r="H3" s="30"/>
      <c r="I3" s="30"/>
      <c r="J3" s="30"/>
      <c r="K3" s="18"/>
      <c r="L3" s="30" t="s">
        <v>15</v>
      </c>
      <c r="M3" s="30"/>
      <c r="N3" s="30"/>
      <c r="O3" s="30"/>
      <c r="P3" s="18"/>
      <c r="Q3" s="20"/>
      <c r="R3" s="20"/>
      <c r="S3" s="20"/>
    </row>
    <row r="4" spans="1:19" s="6" customFormat="1" ht="25.5" x14ac:dyDescent="0.2">
      <c r="A4" s="3"/>
      <c r="B4" s="5" t="s">
        <v>0</v>
      </c>
      <c r="C4" s="4" t="s">
        <v>2</v>
      </c>
      <c r="D4" s="5" t="s">
        <v>1</v>
      </c>
      <c r="E4" s="5" t="s">
        <v>7</v>
      </c>
      <c r="F4" s="19"/>
      <c r="G4" s="5" t="s">
        <v>0</v>
      </c>
      <c r="H4" s="4" t="s">
        <v>2</v>
      </c>
      <c r="I4" s="5" t="s">
        <v>1</v>
      </c>
      <c r="J4" s="5" t="s">
        <v>7</v>
      </c>
      <c r="K4" s="19"/>
      <c r="L4" s="5" t="s">
        <v>0</v>
      </c>
      <c r="M4" s="4" t="s">
        <v>2</v>
      </c>
      <c r="N4" s="5" t="s">
        <v>1</v>
      </c>
      <c r="O4" s="5" t="s">
        <v>7</v>
      </c>
      <c r="P4" s="19"/>
      <c r="Q4" s="5" t="s">
        <v>8</v>
      </c>
      <c r="R4" s="5" t="s">
        <v>9</v>
      </c>
      <c r="S4" s="5" t="s">
        <v>10</v>
      </c>
    </row>
    <row r="6" spans="1:19" ht="15" customHeight="1" x14ac:dyDescent="0.25">
      <c r="A6" s="28" t="s">
        <v>17</v>
      </c>
      <c r="B6" s="7">
        <v>92247871.069999993</v>
      </c>
      <c r="C6" s="7">
        <v>-1925265.4900000002</v>
      </c>
      <c r="D6" s="7">
        <v>-82771567.939999998</v>
      </c>
      <c r="E6" s="7">
        <v>7551037.6399999997</v>
      </c>
      <c r="F6" s="17"/>
      <c r="G6" s="26">
        <v>69592820.219999984</v>
      </c>
      <c r="H6" s="26">
        <v>-24382.92</v>
      </c>
      <c r="I6" s="26">
        <v>-64553447.570000015</v>
      </c>
      <c r="J6" s="26">
        <v>5014989.7300000004</v>
      </c>
      <c r="K6" s="17"/>
      <c r="L6" s="7">
        <v>161840691.28999996</v>
      </c>
      <c r="M6" s="7">
        <v>-1949648.41</v>
      </c>
      <c r="N6" s="7">
        <v>-147325015.50999999</v>
      </c>
      <c r="O6" s="7">
        <v>12566027.369999997</v>
      </c>
      <c r="P6" s="17"/>
      <c r="Q6" s="7">
        <v>1256602.7900000005</v>
      </c>
      <c r="R6" s="7">
        <v>188490.41000000006</v>
      </c>
      <c r="S6" s="7">
        <v>1068112.3799999999</v>
      </c>
    </row>
    <row r="8" spans="1:19" ht="15" customHeight="1" x14ac:dyDescent="0.25">
      <c r="A8" s="34" t="s">
        <v>20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</row>
    <row r="9" spans="1:19" ht="15" customHeight="1" x14ac:dyDescent="0.25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</row>
    <row r="10" spans="1:19" ht="15" customHeight="1" x14ac:dyDescent="0.25">
      <c r="A10" s="28" t="s">
        <v>18</v>
      </c>
      <c r="B10" s="7">
        <v>180320.23</v>
      </c>
      <c r="C10" s="7">
        <v>0</v>
      </c>
      <c r="D10" s="7">
        <v>-144282.85999999999</v>
      </c>
      <c r="E10" s="7">
        <f t="shared" ref="E10:E15" si="0">SUM(B10:D10)</f>
        <v>36037.370000000024</v>
      </c>
      <c r="F10" s="17"/>
      <c r="G10" s="7">
        <v>493386.91000000003</v>
      </c>
      <c r="H10" s="7">
        <v>-132</v>
      </c>
      <c r="I10" s="7">
        <v>-410845.88</v>
      </c>
      <c r="J10" s="7">
        <f t="shared" ref="J10:J15" si="1">SUM(G10:I10)</f>
        <v>82409.030000000028</v>
      </c>
      <c r="K10" s="17"/>
      <c r="L10" s="7">
        <f t="shared" ref="L10:L15" si="2">B10+G10</f>
        <v>673707.14</v>
      </c>
      <c r="M10" s="7">
        <f t="shared" ref="M10:N10" si="3">C10+H10</f>
        <v>-132</v>
      </c>
      <c r="N10" s="7">
        <f t="shared" si="3"/>
        <v>-555128.74</v>
      </c>
      <c r="O10" s="7">
        <f t="shared" ref="O10:O15" si="4">E10+J10</f>
        <v>118446.40000000005</v>
      </c>
      <c r="P10" s="7"/>
      <c r="Q10" s="7">
        <f t="shared" ref="Q10" si="5">ROUND(O10*0.1,2)</f>
        <v>11844.64</v>
      </c>
      <c r="R10" s="7">
        <f t="shared" ref="R10" si="6">ROUND(Q10*0.15,2)</f>
        <v>1776.7</v>
      </c>
      <c r="S10" s="7">
        <f t="shared" ref="S10" si="7">ROUND(Q10*0.85,2)</f>
        <v>10067.94</v>
      </c>
    </row>
    <row r="11" spans="1:19" ht="15" customHeight="1" x14ac:dyDescent="0.25">
      <c r="A11" s="28">
        <v>44023</v>
      </c>
      <c r="B11" s="7">
        <v>469170.87</v>
      </c>
      <c r="C11" s="7">
        <v>-130</v>
      </c>
      <c r="D11" s="7">
        <v>-352915.49</v>
      </c>
      <c r="E11" s="7">
        <f t="shared" si="0"/>
        <v>116125.38</v>
      </c>
      <c r="F11" s="17"/>
      <c r="G11" s="7">
        <v>987506.66</v>
      </c>
      <c r="H11" s="7">
        <v>0</v>
      </c>
      <c r="I11" s="7">
        <v>-907021.1</v>
      </c>
      <c r="J11" s="7">
        <f t="shared" si="1"/>
        <v>80485.560000000056</v>
      </c>
      <c r="K11" s="17"/>
      <c r="L11" s="7">
        <f t="shared" si="2"/>
        <v>1456677.53</v>
      </c>
      <c r="M11" s="7">
        <f t="shared" ref="M11" si="8">C11+H11</f>
        <v>-130</v>
      </c>
      <c r="N11" s="7">
        <f t="shared" ref="N11" si="9">D11+I11</f>
        <v>-1259936.5899999999</v>
      </c>
      <c r="O11" s="7">
        <f t="shared" si="4"/>
        <v>196610.94000000006</v>
      </c>
      <c r="P11" s="7"/>
      <c r="Q11" s="7">
        <f>ROUND(O11*0.1,2)+0.01</f>
        <v>19661.099999999999</v>
      </c>
      <c r="R11" s="7">
        <f>ROUND(Q11*0.15,2)-0.01</f>
        <v>2949.16</v>
      </c>
      <c r="S11" s="7">
        <f t="shared" ref="S11:S16" si="10">ROUND(Q11*0.85,2)</f>
        <v>16711.939999999999</v>
      </c>
    </row>
    <row r="12" spans="1:19" ht="15" customHeight="1" x14ac:dyDescent="0.25">
      <c r="A12" s="28">
        <f t="shared" ref="A12:A17" si="11">A11+7</f>
        <v>44030</v>
      </c>
      <c r="B12" s="7">
        <v>526910.52</v>
      </c>
      <c r="C12" s="7">
        <v>-835.09</v>
      </c>
      <c r="D12" s="7">
        <v>-499153.14</v>
      </c>
      <c r="E12" s="7">
        <f t="shared" si="0"/>
        <v>26922.290000000037</v>
      </c>
      <c r="F12" s="17"/>
      <c r="G12" s="7">
        <v>1495397.54</v>
      </c>
      <c r="H12" s="7">
        <v>-278.60000000000002</v>
      </c>
      <c r="I12" s="7">
        <v>-1303637.82</v>
      </c>
      <c r="J12" s="7">
        <f t="shared" si="1"/>
        <v>191481.11999999988</v>
      </c>
      <c r="K12" s="17"/>
      <c r="L12" s="7">
        <f t="shared" si="2"/>
        <v>2022308.06</v>
      </c>
      <c r="M12" s="7">
        <f t="shared" ref="M12" si="12">C12+H12</f>
        <v>-1113.69</v>
      </c>
      <c r="N12" s="7">
        <f t="shared" ref="N12" si="13">D12+I12</f>
        <v>-1802790.96</v>
      </c>
      <c r="O12" s="7">
        <f t="shared" si="4"/>
        <v>218403.40999999992</v>
      </c>
      <c r="P12" s="7"/>
      <c r="Q12" s="7">
        <f>ROUND(O12*0.1,2)</f>
        <v>21840.34</v>
      </c>
      <c r="R12" s="7">
        <f t="shared" ref="R12:R17" si="14">ROUND(Q12*0.15,2)</f>
        <v>3276.05</v>
      </c>
      <c r="S12" s="7">
        <f t="shared" si="10"/>
        <v>18564.29</v>
      </c>
    </row>
    <row r="13" spans="1:19" ht="15" customHeight="1" x14ac:dyDescent="0.25">
      <c r="A13" s="28">
        <f t="shared" si="11"/>
        <v>44037</v>
      </c>
      <c r="B13" s="7">
        <v>934419.54</v>
      </c>
      <c r="C13" s="7">
        <v>-341</v>
      </c>
      <c r="D13" s="7">
        <v>-698501.45</v>
      </c>
      <c r="E13" s="7">
        <f t="shared" si="0"/>
        <v>235577.09000000008</v>
      </c>
      <c r="F13" s="17"/>
      <c r="G13" s="7">
        <v>904122.6</v>
      </c>
      <c r="H13" s="7">
        <v>-22.8</v>
      </c>
      <c r="I13" s="7">
        <v>-824181.85</v>
      </c>
      <c r="J13" s="7">
        <f t="shared" si="1"/>
        <v>79917.949999999953</v>
      </c>
      <c r="K13" s="17"/>
      <c r="L13" s="7">
        <f t="shared" si="2"/>
        <v>1838542.1400000001</v>
      </c>
      <c r="M13" s="7">
        <f t="shared" ref="M13" si="15">C13+H13</f>
        <v>-363.8</v>
      </c>
      <c r="N13" s="7">
        <f t="shared" ref="N13" si="16">D13+I13</f>
        <v>-1522683.2999999998</v>
      </c>
      <c r="O13" s="7">
        <f t="shared" si="4"/>
        <v>315495.04000000004</v>
      </c>
      <c r="P13" s="7"/>
      <c r="Q13" s="7">
        <f>ROUND(O13*0.1,2)+0.01</f>
        <v>31549.51</v>
      </c>
      <c r="R13" s="7">
        <f t="shared" si="14"/>
        <v>4732.43</v>
      </c>
      <c r="S13" s="7">
        <f t="shared" si="10"/>
        <v>26817.08</v>
      </c>
    </row>
    <row r="14" spans="1:19" ht="15" customHeight="1" x14ac:dyDescent="0.25">
      <c r="A14" s="28">
        <f t="shared" si="11"/>
        <v>44044</v>
      </c>
      <c r="B14" s="7">
        <v>1646551.36</v>
      </c>
      <c r="C14" s="7">
        <v>-5</v>
      </c>
      <c r="D14" s="7">
        <v>-1477766.26</v>
      </c>
      <c r="E14" s="7">
        <f t="shared" si="0"/>
        <v>168780.10000000009</v>
      </c>
      <c r="F14" s="17"/>
      <c r="G14" s="7">
        <v>1213063.6100000001</v>
      </c>
      <c r="H14" s="7">
        <v>-663.81</v>
      </c>
      <c r="I14" s="7">
        <v>-1216134.26</v>
      </c>
      <c r="J14" s="7">
        <f t="shared" si="1"/>
        <v>-3734.4599999999627</v>
      </c>
      <c r="K14" s="17"/>
      <c r="L14" s="7">
        <f t="shared" si="2"/>
        <v>2859614.97</v>
      </c>
      <c r="M14" s="7">
        <f t="shared" ref="M14" si="17">C14+H14</f>
        <v>-668.81</v>
      </c>
      <c r="N14" s="7">
        <f t="shared" ref="N14" si="18">D14+I14</f>
        <v>-2693900.52</v>
      </c>
      <c r="O14" s="7">
        <f t="shared" si="4"/>
        <v>165045.64000000013</v>
      </c>
      <c r="P14" s="7"/>
      <c r="Q14" s="7">
        <f>ROUND(O14*0.1,2)-0.01</f>
        <v>16504.550000000003</v>
      </c>
      <c r="R14" s="7">
        <f t="shared" si="14"/>
        <v>2475.6799999999998</v>
      </c>
      <c r="S14" s="7">
        <f t="shared" si="10"/>
        <v>14028.87</v>
      </c>
    </row>
    <row r="15" spans="1:19" ht="15" customHeight="1" x14ac:dyDescent="0.25">
      <c r="A15" s="28">
        <f t="shared" si="11"/>
        <v>44051</v>
      </c>
      <c r="B15" s="7">
        <v>1927002.14</v>
      </c>
      <c r="C15" s="7">
        <v>-6440</v>
      </c>
      <c r="D15" s="7">
        <v>-1782022.24</v>
      </c>
      <c r="E15" s="7">
        <f t="shared" si="0"/>
        <v>138539.89999999991</v>
      </c>
      <c r="F15" s="17"/>
      <c r="G15" s="7">
        <v>1569700.74</v>
      </c>
      <c r="H15" s="7">
        <v>-1.5</v>
      </c>
      <c r="I15" s="7">
        <v>-1468048.71</v>
      </c>
      <c r="J15" s="7">
        <f t="shared" si="1"/>
        <v>101650.53000000003</v>
      </c>
      <c r="K15" s="17"/>
      <c r="L15" s="7">
        <f t="shared" si="2"/>
        <v>3496702.88</v>
      </c>
      <c r="M15" s="7">
        <f t="shared" ref="M15" si="19">C15+H15</f>
        <v>-6441.5</v>
      </c>
      <c r="N15" s="7">
        <f t="shared" ref="N15" si="20">D15+I15</f>
        <v>-3250070.95</v>
      </c>
      <c r="O15" s="7">
        <f t="shared" si="4"/>
        <v>240190.42999999993</v>
      </c>
      <c r="P15" s="7"/>
      <c r="Q15" s="7">
        <f>ROUND(O15*0.1,2)+0.01</f>
        <v>24019.05</v>
      </c>
      <c r="R15" s="7">
        <f t="shared" si="14"/>
        <v>3602.86</v>
      </c>
      <c r="S15" s="7">
        <f t="shared" si="10"/>
        <v>20416.189999999999</v>
      </c>
    </row>
    <row r="16" spans="1:19" ht="15" customHeight="1" x14ac:dyDescent="0.25">
      <c r="A16" s="28">
        <f t="shared" si="11"/>
        <v>44058</v>
      </c>
      <c r="B16" s="7">
        <v>1826941.28</v>
      </c>
      <c r="C16" s="7">
        <v>-3441</v>
      </c>
      <c r="D16" s="7">
        <v>-1577597.04</v>
      </c>
      <c r="E16" s="7">
        <f t="shared" ref="E16" si="21">SUM(B16:D16)</f>
        <v>245903.24</v>
      </c>
      <c r="F16" s="17"/>
      <c r="G16" s="7">
        <v>2032745.64</v>
      </c>
      <c r="H16" s="7">
        <v>-700.73</v>
      </c>
      <c r="I16" s="7">
        <v>-1930659.28</v>
      </c>
      <c r="J16" s="7">
        <f t="shared" ref="J16" si="22">SUM(G16:I16)</f>
        <v>101385.62999999989</v>
      </c>
      <c r="K16" s="17"/>
      <c r="L16" s="7">
        <f t="shared" ref="L16" si="23">B16+G16</f>
        <v>3859686.92</v>
      </c>
      <c r="M16" s="7">
        <f t="shared" ref="M16" si="24">C16+H16</f>
        <v>-4141.7299999999996</v>
      </c>
      <c r="N16" s="7">
        <f t="shared" ref="N16" si="25">D16+I16</f>
        <v>-3508256.3200000003</v>
      </c>
      <c r="O16" s="7">
        <f t="shared" ref="O16" si="26">E16+J16</f>
        <v>347288.86999999988</v>
      </c>
      <c r="P16" s="7"/>
      <c r="Q16" s="7">
        <f>ROUND(O16*0.1,2)-0.01</f>
        <v>34728.879999999997</v>
      </c>
      <c r="R16" s="7">
        <f t="shared" si="14"/>
        <v>5209.33</v>
      </c>
      <c r="S16" s="7">
        <f t="shared" si="10"/>
        <v>29519.55</v>
      </c>
    </row>
    <row r="17" spans="1:19" ht="15" customHeight="1" x14ac:dyDescent="0.25">
      <c r="A17" s="28">
        <f t="shared" si="11"/>
        <v>44065</v>
      </c>
      <c r="B17" s="7">
        <v>1829898.99</v>
      </c>
      <c r="C17" s="7">
        <v>-5600</v>
      </c>
      <c r="D17" s="7">
        <v>-1635058.05</v>
      </c>
      <c r="E17" s="7">
        <f t="shared" ref="E17" si="27">SUM(B17:D17)</f>
        <v>189240.93999999994</v>
      </c>
      <c r="F17" s="17"/>
      <c r="G17" s="7">
        <v>2042736.63</v>
      </c>
      <c r="H17" s="7">
        <v>-151.15</v>
      </c>
      <c r="I17" s="7">
        <v>-1820399.51</v>
      </c>
      <c r="J17" s="7">
        <f t="shared" ref="J17" si="28">SUM(G17:I17)</f>
        <v>222185.96999999997</v>
      </c>
      <c r="K17" s="17"/>
      <c r="L17" s="7">
        <f t="shared" ref="L17" si="29">B17+G17</f>
        <v>3872635.62</v>
      </c>
      <c r="M17" s="7">
        <f t="shared" ref="M17" si="30">C17+H17</f>
        <v>-5751.15</v>
      </c>
      <c r="N17" s="7">
        <f t="shared" ref="N17" si="31">D17+I17</f>
        <v>-3455457.56</v>
      </c>
      <c r="O17" s="7">
        <f t="shared" ref="O17" si="32">E17+J17</f>
        <v>411426.90999999992</v>
      </c>
      <c r="P17" s="7"/>
      <c r="Q17" s="7">
        <f>ROUND(O17*0.1,2)</f>
        <v>41142.69</v>
      </c>
      <c r="R17" s="7">
        <f t="shared" si="14"/>
        <v>6171.4</v>
      </c>
      <c r="S17" s="7">
        <f t="shared" ref="S17" si="33">ROUND(Q17*0.85,2)</f>
        <v>34971.29</v>
      </c>
    </row>
    <row r="18" spans="1:19" ht="15" customHeight="1" x14ac:dyDescent="0.25">
      <c r="A18" s="28">
        <f t="shared" ref="A18:A61" si="34">A17+7</f>
        <v>44072</v>
      </c>
      <c r="B18" s="7">
        <v>1322655.6599999999</v>
      </c>
      <c r="C18" s="7">
        <v>-5288.4</v>
      </c>
      <c r="D18" s="7">
        <v>-1094149.23</v>
      </c>
      <c r="E18" s="7">
        <f t="shared" ref="E18" si="35">SUM(B18:D18)</f>
        <v>223218.03000000003</v>
      </c>
      <c r="F18" s="17"/>
      <c r="G18" s="7">
        <v>1592556.58</v>
      </c>
      <c r="H18" s="7">
        <v>-103.63</v>
      </c>
      <c r="I18" s="7">
        <v>-1411469.91</v>
      </c>
      <c r="J18" s="7">
        <f t="shared" ref="J18" si="36">SUM(G18:I18)</f>
        <v>180983.04000000027</v>
      </c>
      <c r="K18" s="17"/>
      <c r="L18" s="7">
        <f t="shared" ref="L18" si="37">B18+G18</f>
        <v>2915212.24</v>
      </c>
      <c r="M18" s="7">
        <f t="shared" ref="M18" si="38">C18+H18</f>
        <v>-5392.03</v>
      </c>
      <c r="N18" s="7">
        <f t="shared" ref="N18" si="39">D18+I18</f>
        <v>-2505619.1399999997</v>
      </c>
      <c r="O18" s="7">
        <f t="shared" ref="O18" si="40">E18+J18</f>
        <v>404201.0700000003</v>
      </c>
      <c r="P18" s="7"/>
      <c r="Q18" s="7">
        <f>ROUND(O18*0.1,2)-0.01</f>
        <v>40420.1</v>
      </c>
      <c r="R18" s="7">
        <f>ROUND(Q18*0.15,2)-0.01</f>
        <v>6063.01</v>
      </c>
      <c r="S18" s="7">
        <f t="shared" ref="S18" si="41">ROUND(Q18*0.85,2)</f>
        <v>34357.089999999997</v>
      </c>
    </row>
    <row r="19" spans="1:19" ht="15" customHeight="1" x14ac:dyDescent="0.25">
      <c r="A19" s="28">
        <f t="shared" si="34"/>
        <v>44079</v>
      </c>
      <c r="B19" s="7">
        <v>1819815.28</v>
      </c>
      <c r="C19" s="7">
        <v>-1172</v>
      </c>
      <c r="D19" s="7">
        <v>-1567225.33</v>
      </c>
      <c r="E19" s="7">
        <f t="shared" ref="E19" si="42">SUM(B19:D19)</f>
        <v>251417.94999999995</v>
      </c>
      <c r="F19" s="17"/>
      <c r="G19" s="7">
        <v>1918339.53</v>
      </c>
      <c r="H19" s="7">
        <v>-52.94</v>
      </c>
      <c r="I19" s="7">
        <v>-1557237.05</v>
      </c>
      <c r="J19" s="7">
        <f t="shared" ref="J19" si="43">SUM(G19:I19)</f>
        <v>361049.54000000004</v>
      </c>
      <c r="K19" s="17"/>
      <c r="L19" s="7">
        <f t="shared" ref="L19" si="44">B19+G19</f>
        <v>3738154.81</v>
      </c>
      <c r="M19" s="7">
        <f t="shared" ref="M19" si="45">C19+H19</f>
        <v>-1224.94</v>
      </c>
      <c r="N19" s="7">
        <f t="shared" ref="N19" si="46">D19+I19</f>
        <v>-3124462.38</v>
      </c>
      <c r="O19" s="7">
        <f t="shared" ref="O19" si="47">E19+J19</f>
        <v>612467.49</v>
      </c>
      <c r="P19" s="7"/>
      <c r="Q19" s="7">
        <f>ROUND(O19*0.1,2)+0.01</f>
        <v>61246.76</v>
      </c>
      <c r="R19" s="7">
        <f t="shared" ref="R19:R24" si="48">ROUND(Q19*0.15,2)</f>
        <v>9187.01</v>
      </c>
      <c r="S19" s="7">
        <f t="shared" ref="S19" si="49">ROUND(Q19*0.85,2)</f>
        <v>52059.75</v>
      </c>
    </row>
    <row r="20" spans="1:19" ht="15" customHeight="1" x14ac:dyDescent="0.25">
      <c r="A20" s="28">
        <f t="shared" si="34"/>
        <v>44086</v>
      </c>
      <c r="B20" s="7">
        <v>2527420.61</v>
      </c>
      <c r="C20" s="7">
        <v>-23740.71</v>
      </c>
      <c r="D20" s="7">
        <v>-1665906.5</v>
      </c>
      <c r="E20" s="7">
        <f t="shared" ref="E20" si="50">SUM(B20:D20)</f>
        <v>837773.39999999991</v>
      </c>
      <c r="F20" s="17"/>
      <c r="G20" s="7">
        <v>2820409.2</v>
      </c>
      <c r="H20" s="7">
        <v>-400.78</v>
      </c>
      <c r="I20" s="7">
        <v>-2811865.97</v>
      </c>
      <c r="J20" s="7">
        <f t="shared" ref="J20" si="51">SUM(G20:I20)</f>
        <v>8142.4500000001863</v>
      </c>
      <c r="K20" s="17"/>
      <c r="L20" s="7">
        <f t="shared" ref="L20" si="52">B20+G20</f>
        <v>5347829.8100000005</v>
      </c>
      <c r="M20" s="7">
        <f t="shared" ref="M20" si="53">C20+H20</f>
        <v>-24141.489999999998</v>
      </c>
      <c r="N20" s="7">
        <f t="shared" ref="N20" si="54">D20+I20</f>
        <v>-4477772.4700000007</v>
      </c>
      <c r="O20" s="7">
        <f t="shared" ref="O20" si="55">E20+J20</f>
        <v>845915.85000000009</v>
      </c>
      <c r="P20" s="7"/>
      <c r="Q20" s="7">
        <f t="shared" ref="Q20:Q25" si="56">ROUND(O20*0.1,2)</f>
        <v>84591.59</v>
      </c>
      <c r="R20" s="7">
        <f t="shared" si="48"/>
        <v>12688.74</v>
      </c>
      <c r="S20" s="7">
        <f t="shared" ref="S20" si="57">ROUND(Q20*0.85,2)</f>
        <v>71902.850000000006</v>
      </c>
    </row>
    <row r="21" spans="1:19" ht="15" customHeight="1" x14ac:dyDescent="0.25">
      <c r="A21" s="28">
        <f t="shared" si="34"/>
        <v>44093</v>
      </c>
      <c r="B21" s="7">
        <v>2514350.6</v>
      </c>
      <c r="C21" s="7">
        <v>-44478</v>
      </c>
      <c r="D21" s="7">
        <v>-2029491.54</v>
      </c>
      <c r="E21" s="7">
        <f t="shared" ref="E21" si="58">SUM(B21:D21)</f>
        <v>440381.06000000006</v>
      </c>
      <c r="F21" s="17"/>
      <c r="G21" s="7">
        <v>3390061.52</v>
      </c>
      <c r="H21" s="7">
        <v>-118.4</v>
      </c>
      <c r="I21" s="7">
        <v>-3122292.25</v>
      </c>
      <c r="J21" s="7">
        <f t="shared" ref="J21" si="59">SUM(G21:I21)</f>
        <v>267650.87000000011</v>
      </c>
      <c r="K21" s="17"/>
      <c r="L21" s="7">
        <f t="shared" ref="L21" si="60">B21+G21</f>
        <v>5904412.1200000001</v>
      </c>
      <c r="M21" s="7">
        <f t="shared" ref="M21" si="61">C21+H21</f>
        <v>-44596.4</v>
      </c>
      <c r="N21" s="7">
        <f t="shared" ref="N21" si="62">D21+I21</f>
        <v>-5151783.79</v>
      </c>
      <c r="O21" s="7">
        <f t="shared" ref="O21" si="63">E21+J21</f>
        <v>708031.93000000017</v>
      </c>
      <c r="P21" s="7"/>
      <c r="Q21" s="7">
        <f t="shared" si="56"/>
        <v>70803.19</v>
      </c>
      <c r="R21" s="7">
        <f t="shared" si="48"/>
        <v>10620.48</v>
      </c>
      <c r="S21" s="7">
        <f t="shared" ref="S21" si="64">ROUND(Q21*0.85,2)</f>
        <v>60182.71</v>
      </c>
    </row>
    <row r="22" spans="1:19" ht="15" customHeight="1" x14ac:dyDescent="0.25">
      <c r="A22" s="28">
        <f t="shared" si="34"/>
        <v>44100</v>
      </c>
      <c r="B22" s="7">
        <v>2774479.25</v>
      </c>
      <c r="C22" s="7">
        <v>-3518.4</v>
      </c>
      <c r="D22" s="7">
        <v>-2907980.84</v>
      </c>
      <c r="E22" s="7">
        <f t="shared" ref="E22" si="65">SUM(B22:D22)</f>
        <v>-137019.98999999976</v>
      </c>
      <c r="F22" s="17"/>
      <c r="G22" s="7">
        <v>4259970.04</v>
      </c>
      <c r="H22" s="7">
        <v>-77.55</v>
      </c>
      <c r="I22" s="7">
        <v>-3947804.72</v>
      </c>
      <c r="J22" s="7">
        <f t="shared" ref="J22" si="66">SUM(G22:I22)</f>
        <v>312087.77</v>
      </c>
      <c r="K22" s="17"/>
      <c r="L22" s="7">
        <f t="shared" ref="L22" si="67">B22+G22</f>
        <v>7034449.29</v>
      </c>
      <c r="M22" s="7">
        <f t="shared" ref="M22" si="68">C22+H22</f>
        <v>-3595.9500000000003</v>
      </c>
      <c r="N22" s="7">
        <f t="shared" ref="N22" si="69">D22+I22</f>
        <v>-6855785.5600000005</v>
      </c>
      <c r="O22" s="7">
        <f t="shared" ref="O22" si="70">E22+J22</f>
        <v>175067.78000000026</v>
      </c>
      <c r="P22" s="7"/>
      <c r="Q22" s="7">
        <f t="shared" si="56"/>
        <v>17506.78</v>
      </c>
      <c r="R22" s="7">
        <f t="shared" si="48"/>
        <v>2626.02</v>
      </c>
      <c r="S22" s="7">
        <f t="shared" ref="S22" si="71">ROUND(Q22*0.85,2)</f>
        <v>14880.76</v>
      </c>
    </row>
    <row r="23" spans="1:19" ht="15" customHeight="1" x14ac:dyDescent="0.25">
      <c r="A23" s="28">
        <f t="shared" si="34"/>
        <v>44107</v>
      </c>
      <c r="B23" s="7">
        <v>3045340.04</v>
      </c>
      <c r="C23" s="7">
        <v>-5611</v>
      </c>
      <c r="D23" s="7">
        <v>-2897468.28</v>
      </c>
      <c r="E23" s="7">
        <f t="shared" ref="E23" si="72">SUM(B23:D23)</f>
        <v>142260.76000000024</v>
      </c>
      <c r="F23" s="17"/>
      <c r="G23" s="7">
        <v>3889277.83</v>
      </c>
      <c r="H23" s="7">
        <v>-5963.78</v>
      </c>
      <c r="I23" s="7">
        <v>-3956513.75</v>
      </c>
      <c r="J23" s="7">
        <f t="shared" ref="J23" si="73">SUM(G23:I23)</f>
        <v>-73199.699999999721</v>
      </c>
      <c r="K23" s="17"/>
      <c r="L23" s="7">
        <f t="shared" ref="L23" si="74">B23+G23</f>
        <v>6934617.8700000001</v>
      </c>
      <c r="M23" s="7">
        <f t="shared" ref="M23" si="75">C23+H23</f>
        <v>-11574.779999999999</v>
      </c>
      <c r="N23" s="7">
        <f t="shared" ref="N23" si="76">D23+I23</f>
        <v>-6853982.0299999993</v>
      </c>
      <c r="O23" s="7">
        <f t="shared" ref="O23" si="77">E23+J23</f>
        <v>69061.060000000522</v>
      </c>
      <c r="P23" s="7"/>
      <c r="Q23" s="7">
        <f t="shared" si="56"/>
        <v>6906.11</v>
      </c>
      <c r="R23" s="7">
        <f t="shared" si="48"/>
        <v>1035.92</v>
      </c>
      <c r="S23" s="7">
        <f t="shared" ref="S23" si="78">ROUND(Q23*0.85,2)</f>
        <v>5870.19</v>
      </c>
    </row>
    <row r="24" spans="1:19" ht="15" customHeight="1" x14ac:dyDescent="0.25">
      <c r="A24" s="28">
        <f t="shared" si="34"/>
        <v>44114</v>
      </c>
      <c r="B24" s="7">
        <v>3328306.32</v>
      </c>
      <c r="C24" s="7">
        <v>-3910</v>
      </c>
      <c r="D24" s="7">
        <v>-3005619.72</v>
      </c>
      <c r="E24" s="7">
        <f t="shared" ref="E24" si="79">SUM(B24:D24)</f>
        <v>318776.59999999963</v>
      </c>
      <c r="F24" s="17"/>
      <c r="G24" s="7">
        <v>3149672.23</v>
      </c>
      <c r="H24" s="7">
        <v>-102</v>
      </c>
      <c r="I24" s="7">
        <v>-2939841.05</v>
      </c>
      <c r="J24" s="7">
        <f t="shared" ref="J24" si="80">SUM(G24:I24)</f>
        <v>209729.18000000017</v>
      </c>
      <c r="K24" s="17"/>
      <c r="L24" s="7">
        <f t="shared" ref="L24" si="81">B24+G24</f>
        <v>6477978.5499999998</v>
      </c>
      <c r="M24" s="7">
        <f t="shared" ref="M24" si="82">C24+H24</f>
        <v>-4012</v>
      </c>
      <c r="N24" s="7">
        <f t="shared" ref="N24" si="83">D24+I24</f>
        <v>-5945460.7699999996</v>
      </c>
      <c r="O24" s="7">
        <f t="shared" ref="O24" si="84">E24+J24</f>
        <v>528505.7799999998</v>
      </c>
      <c r="P24" s="7"/>
      <c r="Q24" s="7">
        <f t="shared" si="56"/>
        <v>52850.58</v>
      </c>
      <c r="R24" s="7">
        <f t="shared" si="48"/>
        <v>7927.59</v>
      </c>
      <c r="S24" s="7">
        <f t="shared" ref="S24" si="85">ROUND(Q24*0.85,2)</f>
        <v>44922.99</v>
      </c>
    </row>
    <row r="25" spans="1:19" ht="15" customHeight="1" x14ac:dyDescent="0.25">
      <c r="A25" s="28">
        <f t="shared" si="34"/>
        <v>44121</v>
      </c>
      <c r="B25" s="7">
        <v>3192813.6</v>
      </c>
      <c r="C25" s="7">
        <v>-610</v>
      </c>
      <c r="D25" s="7">
        <v>-2837821.71</v>
      </c>
      <c r="E25" s="7">
        <f t="shared" ref="E25" si="86">SUM(B25:D25)</f>
        <v>354381.89000000013</v>
      </c>
      <c r="F25" s="17"/>
      <c r="G25" s="7">
        <v>2787369.76</v>
      </c>
      <c r="H25" s="7">
        <v>-111.64</v>
      </c>
      <c r="I25" s="7">
        <v>-2541106.48</v>
      </c>
      <c r="J25" s="7">
        <f t="shared" ref="J25" si="87">SUM(G25:I25)</f>
        <v>246151.63999999966</v>
      </c>
      <c r="K25" s="17"/>
      <c r="L25" s="7">
        <f t="shared" ref="L25" si="88">B25+G25</f>
        <v>5980183.3599999994</v>
      </c>
      <c r="M25" s="7">
        <f t="shared" ref="M25" si="89">C25+H25</f>
        <v>-721.64</v>
      </c>
      <c r="N25" s="7">
        <f t="shared" ref="N25" si="90">D25+I25</f>
        <v>-5378928.1899999995</v>
      </c>
      <c r="O25" s="7">
        <f t="shared" ref="O25" si="91">E25+J25</f>
        <v>600533.5299999998</v>
      </c>
      <c r="P25" s="7"/>
      <c r="Q25" s="7">
        <f t="shared" si="56"/>
        <v>60053.35</v>
      </c>
      <c r="R25" s="7">
        <f t="shared" ref="R25" si="92">ROUND(Q25*0.15,2)</f>
        <v>9008</v>
      </c>
      <c r="S25" s="7">
        <f t="shared" ref="S25" si="93">ROUND(Q25*0.85,2)</f>
        <v>51045.35</v>
      </c>
    </row>
    <row r="26" spans="1:19" ht="15" customHeight="1" x14ac:dyDescent="0.25">
      <c r="A26" s="28">
        <f t="shared" si="34"/>
        <v>44128</v>
      </c>
      <c r="B26" s="7">
        <v>3237728.4</v>
      </c>
      <c r="C26" s="7">
        <v>-17588.09</v>
      </c>
      <c r="D26" s="7">
        <v>-2924665.34</v>
      </c>
      <c r="E26" s="7">
        <f t="shared" ref="E26" si="94">SUM(B26:D26)</f>
        <v>295474.9700000002</v>
      </c>
      <c r="F26" s="17"/>
      <c r="G26" s="7">
        <v>2801453.32</v>
      </c>
      <c r="H26" s="7">
        <v>-18.059999999999999</v>
      </c>
      <c r="I26" s="7">
        <v>-2572424.9500000002</v>
      </c>
      <c r="J26" s="7">
        <f t="shared" ref="J26" si="95">SUM(G26:I26)</f>
        <v>229010.30999999959</v>
      </c>
      <c r="K26" s="17"/>
      <c r="L26" s="7">
        <f t="shared" ref="L26" si="96">B26+G26</f>
        <v>6039181.7199999997</v>
      </c>
      <c r="M26" s="7">
        <f t="shared" ref="M26" si="97">C26+H26</f>
        <v>-17606.150000000001</v>
      </c>
      <c r="N26" s="7">
        <f t="shared" ref="N26" si="98">D26+I26</f>
        <v>-5497090.29</v>
      </c>
      <c r="O26" s="7">
        <f t="shared" ref="O26" si="99">E26+J26</f>
        <v>524485.2799999998</v>
      </c>
      <c r="P26" s="7"/>
      <c r="Q26" s="7">
        <f t="shared" ref="Q26" si="100">ROUND(O26*0.1,2)</f>
        <v>52448.53</v>
      </c>
      <c r="R26" s="7">
        <f t="shared" ref="R26" si="101">ROUND(Q26*0.15,2)</f>
        <v>7867.28</v>
      </c>
      <c r="S26" s="7">
        <f t="shared" ref="S26" si="102">ROUND(Q26*0.85,2)</f>
        <v>44581.25</v>
      </c>
    </row>
    <row r="27" spans="1:19" ht="15" customHeight="1" x14ac:dyDescent="0.25">
      <c r="A27" s="28">
        <f t="shared" si="34"/>
        <v>44135</v>
      </c>
      <c r="B27" s="7">
        <v>3425956.6</v>
      </c>
      <c r="C27" s="7">
        <v>-9632.77</v>
      </c>
      <c r="D27" s="7">
        <v>-3468796.32</v>
      </c>
      <c r="E27" s="7">
        <f t="shared" ref="E27" si="103">SUM(B27:D27)</f>
        <v>-52472.489999999758</v>
      </c>
      <c r="F27" s="17"/>
      <c r="G27" s="7">
        <v>2748454.27</v>
      </c>
      <c r="H27" s="7">
        <v>0</v>
      </c>
      <c r="I27" s="7">
        <v>-2650852.94</v>
      </c>
      <c r="J27" s="7">
        <f t="shared" ref="J27" si="104">SUM(G27:I27)</f>
        <v>97601.330000000075</v>
      </c>
      <c r="K27" s="17"/>
      <c r="L27" s="7">
        <f t="shared" ref="L27" si="105">B27+G27</f>
        <v>6174410.8700000001</v>
      </c>
      <c r="M27" s="7">
        <f t="shared" ref="M27" si="106">C27+H27</f>
        <v>-9632.77</v>
      </c>
      <c r="N27" s="7">
        <f t="shared" ref="N27" si="107">D27+I27</f>
        <v>-6119649.2599999998</v>
      </c>
      <c r="O27" s="7">
        <f t="shared" ref="O27" si="108">E27+J27</f>
        <v>45128.840000000317</v>
      </c>
      <c r="P27" s="7"/>
      <c r="Q27" s="7">
        <f t="shared" ref="Q27" si="109">ROUND(O27*0.1,2)</f>
        <v>4512.88</v>
      </c>
      <c r="R27" s="7">
        <f t="shared" ref="R27" si="110">ROUND(Q27*0.15,2)</f>
        <v>676.93</v>
      </c>
      <c r="S27" s="7">
        <f t="shared" ref="S27" si="111">ROUND(Q27*0.85,2)</f>
        <v>3835.95</v>
      </c>
    </row>
    <row r="28" spans="1:19" ht="15" customHeight="1" x14ac:dyDescent="0.25">
      <c r="A28" s="28">
        <f t="shared" si="34"/>
        <v>44142</v>
      </c>
      <c r="B28" s="7">
        <v>3737719.65</v>
      </c>
      <c r="C28" s="7">
        <v>-3850</v>
      </c>
      <c r="D28" s="7">
        <v>-3772038.42</v>
      </c>
      <c r="E28" s="7">
        <f t="shared" ref="E28" si="112">SUM(B28:D28)</f>
        <v>-38168.770000000019</v>
      </c>
      <c r="F28" s="17"/>
      <c r="G28" s="7">
        <v>2403083.4900000002</v>
      </c>
      <c r="H28" s="7">
        <v>-14</v>
      </c>
      <c r="I28" s="7">
        <v>-2096477.54</v>
      </c>
      <c r="J28" s="7">
        <f t="shared" ref="J28" si="113">SUM(G28:I28)</f>
        <v>306591.95000000019</v>
      </c>
      <c r="K28" s="17"/>
      <c r="L28" s="7">
        <f t="shared" ref="L28" si="114">B28+G28</f>
        <v>6140803.1400000006</v>
      </c>
      <c r="M28" s="7">
        <f t="shared" ref="M28" si="115">C28+H28</f>
        <v>-3864</v>
      </c>
      <c r="N28" s="7">
        <f t="shared" ref="N28" si="116">D28+I28</f>
        <v>-5868515.96</v>
      </c>
      <c r="O28" s="7">
        <f t="shared" ref="O28" si="117">E28+J28</f>
        <v>268423.18000000017</v>
      </c>
      <c r="P28" s="7"/>
      <c r="Q28" s="7">
        <f>ROUND(O28*0.1,2)-0.01</f>
        <v>26842.31</v>
      </c>
      <c r="R28" s="7">
        <f t="shared" ref="R28" si="118">ROUND(Q28*0.15,2)</f>
        <v>4026.35</v>
      </c>
      <c r="S28" s="7">
        <f t="shared" ref="S28:S33" si="119">ROUND(Q28*0.85,2)</f>
        <v>22815.96</v>
      </c>
    </row>
    <row r="29" spans="1:19" ht="15" customHeight="1" x14ac:dyDescent="0.25">
      <c r="A29" s="28">
        <f t="shared" si="34"/>
        <v>44149</v>
      </c>
      <c r="B29" s="7">
        <v>3471308.02</v>
      </c>
      <c r="C29" s="7">
        <v>-6482.77</v>
      </c>
      <c r="D29" s="7">
        <v>-3019140.27</v>
      </c>
      <c r="E29" s="7">
        <f t="shared" ref="E29" si="120">SUM(B29:D29)</f>
        <v>445684.98</v>
      </c>
      <c r="F29" s="17"/>
      <c r="G29" s="7">
        <v>2402563.67</v>
      </c>
      <c r="H29" s="7">
        <v>-7.1</v>
      </c>
      <c r="I29" s="7">
        <v>-2250346.36</v>
      </c>
      <c r="J29" s="7">
        <f t="shared" ref="J29" si="121">SUM(G29:I29)</f>
        <v>152210.20999999996</v>
      </c>
      <c r="K29" s="17"/>
      <c r="L29" s="7">
        <f t="shared" ref="L29" si="122">B29+G29</f>
        <v>5873871.6899999995</v>
      </c>
      <c r="M29" s="7">
        <f t="shared" ref="M29" si="123">C29+H29</f>
        <v>-6489.8700000000008</v>
      </c>
      <c r="N29" s="7">
        <f t="shared" ref="N29" si="124">D29+I29</f>
        <v>-5269486.63</v>
      </c>
      <c r="O29" s="7">
        <f t="shared" ref="O29" si="125">E29+J29</f>
        <v>597895.18999999994</v>
      </c>
      <c r="P29" s="7"/>
      <c r="Q29" s="7">
        <f>ROUND(O29*0.1,2)</f>
        <v>59789.52</v>
      </c>
      <c r="R29" s="7">
        <f t="shared" ref="R29" si="126">ROUND(Q29*0.15,2)</f>
        <v>8968.43</v>
      </c>
      <c r="S29" s="7">
        <f t="shared" si="119"/>
        <v>50821.09</v>
      </c>
    </row>
    <row r="30" spans="1:19" ht="15" customHeight="1" x14ac:dyDescent="0.25">
      <c r="A30" s="28">
        <f t="shared" si="34"/>
        <v>44156</v>
      </c>
      <c r="B30" s="7">
        <v>3679408.72</v>
      </c>
      <c r="C30" s="7">
        <v>-384715</v>
      </c>
      <c r="D30" s="7">
        <v>-2876475.81</v>
      </c>
      <c r="E30" s="7">
        <f t="shared" ref="E30" si="127">SUM(B30:D30)</f>
        <v>418217.91000000015</v>
      </c>
      <c r="F30" s="17"/>
      <c r="G30" s="7">
        <v>2369326.33</v>
      </c>
      <c r="H30" s="7">
        <v>-10</v>
      </c>
      <c r="I30" s="7">
        <v>-2233591.08</v>
      </c>
      <c r="J30" s="7">
        <f t="shared" ref="J30" si="128">SUM(G30:I30)</f>
        <v>135725.25</v>
      </c>
      <c r="K30" s="17"/>
      <c r="L30" s="7">
        <f t="shared" ref="L30" si="129">B30+G30</f>
        <v>6048735.0500000007</v>
      </c>
      <c r="M30" s="7">
        <f t="shared" ref="M30" si="130">C30+H30</f>
        <v>-384725</v>
      </c>
      <c r="N30" s="7">
        <f t="shared" ref="N30" si="131">D30+I30</f>
        <v>-5110066.8900000006</v>
      </c>
      <c r="O30" s="7">
        <f t="shared" ref="O30" si="132">E30+J30</f>
        <v>553943.16000000015</v>
      </c>
      <c r="P30" s="7"/>
      <c r="Q30" s="7">
        <f>ROUND(O30*0.1,2)</f>
        <v>55394.32</v>
      </c>
      <c r="R30" s="7">
        <f t="shared" ref="R30" si="133">ROUND(Q30*0.15,2)</f>
        <v>8309.15</v>
      </c>
      <c r="S30" s="7">
        <f t="shared" si="119"/>
        <v>47085.17</v>
      </c>
    </row>
    <row r="31" spans="1:19" ht="15" customHeight="1" x14ac:dyDescent="0.25">
      <c r="A31" s="28">
        <f t="shared" si="34"/>
        <v>44163</v>
      </c>
      <c r="B31" s="7">
        <v>4085037.12</v>
      </c>
      <c r="C31" s="7">
        <v>-178574</v>
      </c>
      <c r="D31" s="7">
        <v>-3394969.3</v>
      </c>
      <c r="E31" s="7">
        <f t="shared" ref="E31" si="134">SUM(B31:D31)</f>
        <v>511493.8200000003</v>
      </c>
      <c r="F31" s="17"/>
      <c r="G31" s="7">
        <v>3256580.24</v>
      </c>
      <c r="H31" s="7">
        <v>-16599.29</v>
      </c>
      <c r="I31" s="7">
        <v>-2930542.18</v>
      </c>
      <c r="J31" s="7">
        <f t="shared" ref="J31" si="135">SUM(G31:I31)</f>
        <v>309438.77</v>
      </c>
      <c r="K31" s="17"/>
      <c r="L31" s="7">
        <f t="shared" ref="L31" si="136">B31+G31</f>
        <v>7341617.3600000003</v>
      </c>
      <c r="M31" s="7">
        <f t="shared" ref="M31" si="137">C31+H31</f>
        <v>-195173.29</v>
      </c>
      <c r="N31" s="7">
        <f t="shared" ref="N31" si="138">D31+I31</f>
        <v>-6325511.4800000004</v>
      </c>
      <c r="O31" s="7">
        <f t="shared" ref="O31" si="139">E31+J31</f>
        <v>820932.59000000032</v>
      </c>
      <c r="P31" s="7"/>
      <c r="Q31" s="7">
        <f>ROUND(O31*0.1,2)</f>
        <v>82093.259999999995</v>
      </c>
      <c r="R31" s="7">
        <f t="shared" ref="R31" si="140">ROUND(Q31*0.15,2)</f>
        <v>12313.99</v>
      </c>
      <c r="S31" s="7">
        <f t="shared" si="119"/>
        <v>69779.27</v>
      </c>
    </row>
    <row r="32" spans="1:19" ht="15" customHeight="1" x14ac:dyDescent="0.25">
      <c r="A32" s="28">
        <f t="shared" si="34"/>
        <v>44170</v>
      </c>
      <c r="B32" s="7">
        <v>3803160.96</v>
      </c>
      <c r="C32" s="7">
        <v>-835</v>
      </c>
      <c r="D32" s="7">
        <v>-3296667.31</v>
      </c>
      <c r="E32" s="7">
        <f t="shared" ref="E32" si="141">SUM(B32:D32)</f>
        <v>505658.64999999991</v>
      </c>
      <c r="F32" s="17"/>
      <c r="G32" s="7">
        <v>3096819.08</v>
      </c>
      <c r="H32" s="7">
        <v>-6886.41</v>
      </c>
      <c r="I32" s="7">
        <v>-2803520.71</v>
      </c>
      <c r="J32" s="7">
        <f t="shared" ref="J32" si="142">SUM(G32:I32)</f>
        <v>286411.95999999996</v>
      </c>
      <c r="K32" s="17"/>
      <c r="L32" s="7">
        <f t="shared" ref="L32" si="143">B32+G32</f>
        <v>6899980.04</v>
      </c>
      <c r="M32" s="7">
        <f t="shared" ref="M32" si="144">C32+H32</f>
        <v>-7721.41</v>
      </c>
      <c r="N32" s="7">
        <f t="shared" ref="N32" si="145">D32+I32</f>
        <v>-6100188.0199999996</v>
      </c>
      <c r="O32" s="7">
        <f t="shared" ref="O32" si="146">E32+J32</f>
        <v>792070.60999999987</v>
      </c>
      <c r="P32" s="7"/>
      <c r="Q32" s="7">
        <f>ROUND(O32*0.1,2)</f>
        <v>79207.06</v>
      </c>
      <c r="R32" s="7">
        <f t="shared" ref="R32" si="147">ROUND(Q32*0.15,2)</f>
        <v>11881.06</v>
      </c>
      <c r="S32" s="7">
        <f t="shared" si="119"/>
        <v>67326</v>
      </c>
    </row>
    <row r="33" spans="1:19" ht="15" customHeight="1" x14ac:dyDescent="0.25">
      <c r="A33" s="28">
        <f t="shared" si="34"/>
        <v>44177</v>
      </c>
      <c r="B33" s="7">
        <v>3363153.57</v>
      </c>
      <c r="C33" s="7">
        <v>-13173</v>
      </c>
      <c r="D33" s="7">
        <v>-3086905.08</v>
      </c>
      <c r="E33" s="7">
        <f t="shared" ref="E33" si="148">SUM(B33:D33)</f>
        <v>263075.48999999976</v>
      </c>
      <c r="F33" s="17"/>
      <c r="G33" s="7">
        <v>2969005.78</v>
      </c>
      <c r="H33" s="7">
        <v>-11</v>
      </c>
      <c r="I33" s="7">
        <v>-2692004.07</v>
      </c>
      <c r="J33" s="7">
        <f t="shared" ref="J33" si="149">SUM(G33:I33)</f>
        <v>276990.70999999996</v>
      </c>
      <c r="K33" s="17"/>
      <c r="L33" s="7">
        <f t="shared" ref="L33" si="150">B33+G33</f>
        <v>6332159.3499999996</v>
      </c>
      <c r="M33" s="7">
        <f t="shared" ref="M33" si="151">C33+H33</f>
        <v>-13184</v>
      </c>
      <c r="N33" s="7">
        <f t="shared" ref="N33" si="152">D33+I33</f>
        <v>-5778909.1500000004</v>
      </c>
      <c r="O33" s="7">
        <f t="shared" ref="O33" si="153">E33+J33</f>
        <v>540066.19999999972</v>
      </c>
      <c r="P33" s="7"/>
      <c r="Q33" s="7">
        <f>ROUND(O33*0.1,2)</f>
        <v>54006.62</v>
      </c>
      <c r="R33" s="7">
        <f t="shared" ref="R33" si="154">ROUND(Q33*0.15,2)</f>
        <v>8100.99</v>
      </c>
      <c r="S33" s="7">
        <f t="shared" si="119"/>
        <v>45905.63</v>
      </c>
    </row>
    <row r="34" spans="1:19" ht="15" customHeight="1" x14ac:dyDescent="0.25">
      <c r="A34" s="28">
        <f t="shared" si="34"/>
        <v>44184</v>
      </c>
      <c r="B34" s="7">
        <v>3199618.54</v>
      </c>
      <c r="C34" s="7">
        <v>-15422.4</v>
      </c>
      <c r="D34" s="7">
        <v>-2739043.87</v>
      </c>
      <c r="E34" s="7">
        <f t="shared" ref="E34" si="155">SUM(B34:D34)</f>
        <v>445152.27</v>
      </c>
      <c r="F34" s="17"/>
      <c r="G34" s="7">
        <v>3446413.39</v>
      </c>
      <c r="H34" s="7">
        <v>0</v>
      </c>
      <c r="I34" s="7">
        <v>-3188125.94</v>
      </c>
      <c r="J34" s="7">
        <f t="shared" ref="J34" si="156">SUM(G34:I34)</f>
        <v>258287.45000000019</v>
      </c>
      <c r="K34" s="17"/>
      <c r="L34" s="7">
        <f t="shared" ref="L34" si="157">B34+G34</f>
        <v>6646031.9299999997</v>
      </c>
      <c r="M34" s="7">
        <f t="shared" ref="M34" si="158">C34+H34</f>
        <v>-15422.4</v>
      </c>
      <c r="N34" s="7">
        <f t="shared" ref="N34" si="159">D34+I34</f>
        <v>-5927169.8100000005</v>
      </c>
      <c r="O34" s="7">
        <f t="shared" ref="O34" si="160">E34+J34</f>
        <v>703439.7200000002</v>
      </c>
      <c r="P34" s="7"/>
      <c r="Q34" s="7">
        <f>ROUND(O34*0.1,2)+0.01</f>
        <v>70343.98</v>
      </c>
      <c r="R34" s="7">
        <f t="shared" ref="R34" si="161">ROUND(Q34*0.15,2)</f>
        <v>10551.6</v>
      </c>
      <c r="S34" s="7">
        <f t="shared" ref="S34" si="162">ROUND(Q34*0.85,2)</f>
        <v>59792.38</v>
      </c>
    </row>
    <row r="35" spans="1:19" ht="15" customHeight="1" x14ac:dyDescent="0.25">
      <c r="A35" s="28">
        <f t="shared" si="34"/>
        <v>44191</v>
      </c>
      <c r="B35" s="7">
        <v>3052884.21</v>
      </c>
      <c r="C35" s="7">
        <v>-18096</v>
      </c>
      <c r="D35" s="7">
        <v>-2774473.77</v>
      </c>
      <c r="E35" s="7">
        <f t="shared" ref="E35" si="163">SUM(B35:D35)</f>
        <v>260314.43999999994</v>
      </c>
      <c r="F35" s="17"/>
      <c r="G35" s="7">
        <v>3190830.05</v>
      </c>
      <c r="H35" s="7">
        <v>0</v>
      </c>
      <c r="I35" s="7">
        <v>-3158620.04</v>
      </c>
      <c r="J35" s="7">
        <f t="shared" ref="J35" si="164">SUM(G35:I35)</f>
        <v>32210.009999999776</v>
      </c>
      <c r="K35" s="17"/>
      <c r="L35" s="7">
        <f t="shared" ref="L35" si="165">B35+G35</f>
        <v>6243714.2599999998</v>
      </c>
      <c r="M35" s="7">
        <f t="shared" ref="M35" si="166">C35+H35</f>
        <v>-18096</v>
      </c>
      <c r="N35" s="7">
        <f t="shared" ref="N35" si="167">D35+I35</f>
        <v>-5933093.8100000005</v>
      </c>
      <c r="O35" s="7">
        <f t="shared" ref="O35" si="168">E35+J35</f>
        <v>292524.44999999972</v>
      </c>
      <c r="P35" s="7"/>
      <c r="Q35" s="7">
        <f>ROUND(O35*0.1,2)</f>
        <v>29252.45</v>
      </c>
      <c r="R35" s="7">
        <f t="shared" ref="R35" si="169">ROUND(Q35*0.15,2)</f>
        <v>4387.87</v>
      </c>
      <c r="S35" s="7">
        <f t="shared" ref="S35" si="170">ROUND(Q35*0.85,2)</f>
        <v>24864.58</v>
      </c>
    </row>
    <row r="36" spans="1:19" ht="15" customHeight="1" x14ac:dyDescent="0.25">
      <c r="A36" s="28">
        <f t="shared" si="34"/>
        <v>44198</v>
      </c>
      <c r="B36" s="7">
        <v>4641343.3</v>
      </c>
      <c r="C36" s="7">
        <v>-2635.78</v>
      </c>
      <c r="D36" s="7">
        <v>-4105288.11</v>
      </c>
      <c r="E36" s="7">
        <f t="shared" ref="E36" si="171">SUM(B36:D36)</f>
        <v>533419.40999999968</v>
      </c>
      <c r="F36" s="17"/>
      <c r="G36" s="7">
        <v>3871224.97</v>
      </c>
      <c r="H36" s="7">
        <v>-1</v>
      </c>
      <c r="I36" s="7">
        <v>-3651704</v>
      </c>
      <c r="J36" s="7">
        <f t="shared" ref="J36" si="172">SUM(G36:I36)</f>
        <v>219519.9700000002</v>
      </c>
      <c r="K36" s="17"/>
      <c r="L36" s="7">
        <f t="shared" ref="L36" si="173">B36+G36</f>
        <v>8512568.2699999996</v>
      </c>
      <c r="M36" s="7">
        <f t="shared" ref="M36" si="174">C36+H36</f>
        <v>-2636.78</v>
      </c>
      <c r="N36" s="7">
        <f t="shared" ref="N36" si="175">D36+I36</f>
        <v>-7756992.1099999994</v>
      </c>
      <c r="O36" s="7">
        <f t="shared" ref="O36" si="176">E36+J36</f>
        <v>752939.37999999989</v>
      </c>
      <c r="P36" s="7"/>
      <c r="Q36" s="7">
        <f>ROUND(O36*0.1,2)</f>
        <v>75293.94</v>
      </c>
      <c r="R36" s="7">
        <f t="shared" ref="R36" si="177">ROUND(Q36*0.15,2)</f>
        <v>11294.09</v>
      </c>
      <c r="S36" s="7">
        <f t="shared" ref="S36" si="178">ROUND(Q36*0.85,2)</f>
        <v>63999.85</v>
      </c>
    </row>
    <row r="37" spans="1:19" ht="15" customHeight="1" x14ac:dyDescent="0.25">
      <c r="A37" s="28">
        <f t="shared" si="34"/>
        <v>44205</v>
      </c>
      <c r="B37" s="7">
        <v>3938957.79</v>
      </c>
      <c r="C37" s="7">
        <v>-8260.57</v>
      </c>
      <c r="D37" s="7">
        <v>-3553681.99</v>
      </c>
      <c r="E37" s="7">
        <f t="shared" ref="E37" si="179">SUM(B37:D37)</f>
        <v>377015.23</v>
      </c>
      <c r="F37" s="17"/>
      <c r="G37" s="7">
        <v>3671526.62</v>
      </c>
      <c r="H37" s="7">
        <v>-25.2</v>
      </c>
      <c r="I37" s="7">
        <v>-3549922.45</v>
      </c>
      <c r="J37" s="7">
        <f t="shared" ref="J37" si="180">SUM(G37:I37)</f>
        <v>121578.96999999974</v>
      </c>
      <c r="K37" s="17"/>
      <c r="L37" s="7">
        <f t="shared" ref="L37" si="181">B37+G37</f>
        <v>7610484.4100000001</v>
      </c>
      <c r="M37" s="7">
        <f t="shared" ref="M37" si="182">C37+H37</f>
        <v>-8285.77</v>
      </c>
      <c r="N37" s="7">
        <f t="shared" ref="N37" si="183">D37+I37</f>
        <v>-7103604.4400000004</v>
      </c>
      <c r="O37" s="7">
        <f t="shared" ref="O37" si="184">E37+J37</f>
        <v>498594.19999999972</v>
      </c>
      <c r="P37" s="7"/>
      <c r="Q37" s="7">
        <f>ROUND(O37*0.1,2)</f>
        <v>49859.42</v>
      </c>
      <c r="R37" s="7">
        <f t="shared" ref="R37" si="185">ROUND(Q37*0.15,2)</f>
        <v>7478.91</v>
      </c>
      <c r="S37" s="7">
        <f t="shared" ref="S37" si="186">ROUND(Q37*0.85,2)</f>
        <v>42380.51</v>
      </c>
    </row>
    <row r="38" spans="1:19" ht="15" customHeight="1" x14ac:dyDescent="0.25">
      <c r="A38" s="28">
        <f t="shared" si="34"/>
        <v>44212</v>
      </c>
      <c r="B38" s="7">
        <v>3214276.97</v>
      </c>
      <c r="C38" s="7">
        <v>-25308.71</v>
      </c>
      <c r="D38" s="7">
        <v>-2655359.0499999998</v>
      </c>
      <c r="E38" s="7">
        <f t="shared" ref="E38" si="187">SUM(B38:D38)</f>
        <v>533609.21000000043</v>
      </c>
      <c r="F38" s="17"/>
      <c r="G38" s="7">
        <v>3843608.62</v>
      </c>
      <c r="H38" s="7">
        <v>-16.100000000000001</v>
      </c>
      <c r="I38" s="7">
        <v>-3498734.12</v>
      </c>
      <c r="J38" s="7">
        <f t="shared" ref="J38" si="188">SUM(G38:I38)</f>
        <v>344858.39999999991</v>
      </c>
      <c r="K38" s="17"/>
      <c r="L38" s="7">
        <f t="shared" ref="L38" si="189">B38+G38</f>
        <v>7057885.5899999999</v>
      </c>
      <c r="M38" s="7">
        <f t="shared" ref="M38" si="190">C38+H38</f>
        <v>-25324.809999999998</v>
      </c>
      <c r="N38" s="7">
        <f t="shared" ref="N38" si="191">D38+I38</f>
        <v>-6154093.1699999999</v>
      </c>
      <c r="O38" s="7">
        <f t="shared" ref="O38" si="192">E38+J38</f>
        <v>878467.61000000034</v>
      </c>
      <c r="P38" s="7"/>
      <c r="Q38" s="7">
        <f>ROUND(O38*0.1,2)</f>
        <v>87846.76</v>
      </c>
      <c r="R38" s="7">
        <f t="shared" ref="R38" si="193">ROUND(Q38*0.15,2)</f>
        <v>13177.01</v>
      </c>
      <c r="S38" s="7">
        <f t="shared" ref="S38" si="194">ROUND(Q38*0.85,2)</f>
        <v>74669.75</v>
      </c>
    </row>
    <row r="39" spans="1:19" ht="15" customHeight="1" x14ac:dyDescent="0.25">
      <c r="A39" s="28">
        <f t="shared" si="34"/>
        <v>44219</v>
      </c>
      <c r="B39" s="7">
        <v>2699142.54</v>
      </c>
      <c r="C39" s="7">
        <v>-5221.3999999999996</v>
      </c>
      <c r="D39" s="7">
        <v>-2499293.1</v>
      </c>
      <c r="E39" s="7">
        <f t="shared" ref="E39" si="195">SUM(B39:D39)</f>
        <v>194628.04000000004</v>
      </c>
      <c r="F39" s="17"/>
      <c r="G39" s="7">
        <v>3240194.11</v>
      </c>
      <c r="H39" s="7">
        <v>-10</v>
      </c>
      <c r="I39" s="7">
        <v>-2846129.55</v>
      </c>
      <c r="J39" s="7">
        <f t="shared" ref="J39" si="196">SUM(G39:I39)</f>
        <v>394054.56000000006</v>
      </c>
      <c r="K39" s="17"/>
      <c r="L39" s="7">
        <f t="shared" ref="L39" si="197">B39+G39</f>
        <v>5939336.6500000004</v>
      </c>
      <c r="M39" s="7">
        <f t="shared" ref="M39" si="198">C39+H39</f>
        <v>-5231.3999999999996</v>
      </c>
      <c r="N39" s="7">
        <f t="shared" ref="N39" si="199">D39+I39</f>
        <v>-5345422.6500000004</v>
      </c>
      <c r="O39" s="7">
        <f t="shared" ref="O39" si="200">E39+J39</f>
        <v>588682.60000000009</v>
      </c>
      <c r="P39" s="7"/>
      <c r="Q39" s="7">
        <f>ROUND(O39*0.1,2)-0.01</f>
        <v>58868.25</v>
      </c>
      <c r="R39" s="7">
        <f t="shared" ref="R39" si="201">ROUND(Q39*0.15,2)</f>
        <v>8830.24</v>
      </c>
      <c r="S39" s="7">
        <f t="shared" ref="S39" si="202">ROUND(Q39*0.85,2)</f>
        <v>50038.01</v>
      </c>
    </row>
    <row r="40" spans="1:19" ht="15" customHeight="1" x14ac:dyDescent="0.25">
      <c r="A40" s="28">
        <f t="shared" si="34"/>
        <v>44226</v>
      </c>
      <c r="B40" s="7">
        <v>1959602.3</v>
      </c>
      <c r="C40" s="7">
        <v>-830.4</v>
      </c>
      <c r="D40" s="7">
        <v>-1849547.79</v>
      </c>
      <c r="E40" s="7">
        <f t="shared" ref="E40" si="203">SUM(B40:D40)</f>
        <v>109224.1100000001</v>
      </c>
      <c r="F40" s="17"/>
      <c r="G40" s="7">
        <v>2599798.6</v>
      </c>
      <c r="H40" s="7">
        <v>-14836.49</v>
      </c>
      <c r="I40" s="7">
        <v>-2451537.4500000002</v>
      </c>
      <c r="J40" s="7">
        <f t="shared" ref="J40" si="204">SUM(G40:I40)</f>
        <v>133424.65999999968</v>
      </c>
      <c r="K40" s="17"/>
      <c r="L40" s="7">
        <f t="shared" ref="L40" si="205">B40+G40</f>
        <v>4559400.9000000004</v>
      </c>
      <c r="M40" s="7">
        <f t="shared" ref="M40" si="206">C40+H40</f>
        <v>-15666.89</v>
      </c>
      <c r="N40" s="7">
        <f t="shared" ref="N40" si="207">D40+I40</f>
        <v>-4301085.24</v>
      </c>
      <c r="O40" s="7">
        <f t="shared" ref="O40" si="208">E40+J40</f>
        <v>242648.76999999979</v>
      </c>
      <c r="P40" s="7"/>
      <c r="Q40" s="7">
        <f>ROUND(O40*0.1,2)</f>
        <v>24264.880000000001</v>
      </c>
      <c r="R40" s="7">
        <f t="shared" ref="R40" si="209">ROUND(Q40*0.15,2)</f>
        <v>3639.73</v>
      </c>
      <c r="S40" s="7">
        <f t="shared" ref="S40" si="210">ROUND(Q40*0.85,2)</f>
        <v>20625.150000000001</v>
      </c>
    </row>
    <row r="41" spans="1:19" ht="15" customHeight="1" x14ac:dyDescent="0.25">
      <c r="A41" s="28">
        <f t="shared" si="34"/>
        <v>44233</v>
      </c>
      <c r="B41" s="7">
        <v>2644765.21</v>
      </c>
      <c r="C41" s="7">
        <v>-12820</v>
      </c>
      <c r="D41" s="7">
        <v>-1481796.69</v>
      </c>
      <c r="E41" s="7">
        <f t="shared" ref="E41" si="211">SUM(B41:D41)</f>
        <v>1150148.52</v>
      </c>
      <c r="F41" s="17"/>
      <c r="G41" s="7">
        <v>2430976.1800000002</v>
      </c>
      <c r="H41" s="7">
        <v>-30645.06</v>
      </c>
      <c r="I41" s="7">
        <v>-1907345.04</v>
      </c>
      <c r="J41" s="7">
        <f t="shared" ref="J41" si="212">SUM(G41:I41)</f>
        <v>492986.08000000007</v>
      </c>
      <c r="K41" s="17"/>
      <c r="L41" s="7">
        <f t="shared" ref="L41" si="213">B41+G41</f>
        <v>5075741.3900000006</v>
      </c>
      <c r="M41" s="7">
        <f t="shared" ref="M41" si="214">C41+H41</f>
        <v>-43465.06</v>
      </c>
      <c r="N41" s="7">
        <f t="shared" ref="N41" si="215">D41+I41</f>
        <v>-3389141.73</v>
      </c>
      <c r="O41" s="7">
        <f t="shared" ref="O41" si="216">E41+J41</f>
        <v>1643134.6</v>
      </c>
      <c r="P41" s="7"/>
      <c r="Q41" s="7">
        <f>ROUND(O41*0.1,2)</f>
        <v>164313.46</v>
      </c>
      <c r="R41" s="7">
        <f t="shared" ref="R41" si="217">ROUND(Q41*0.15,2)</f>
        <v>24647.02</v>
      </c>
      <c r="S41" s="7">
        <f t="shared" ref="S41" si="218">ROUND(Q41*0.85,2)</f>
        <v>139666.44</v>
      </c>
    </row>
    <row r="42" spans="1:19" ht="15" customHeight="1" x14ac:dyDescent="0.25">
      <c r="A42" s="28">
        <f t="shared" si="34"/>
        <v>44240</v>
      </c>
      <c r="B42" s="7">
        <v>1483538.41</v>
      </c>
      <c r="C42" s="7">
        <v>-2807.03</v>
      </c>
      <c r="D42" s="7">
        <v>-2415066.2200000002</v>
      </c>
      <c r="E42" s="7">
        <f t="shared" ref="E42" si="219">SUM(B42:D42)</f>
        <v>-934334.84000000032</v>
      </c>
      <c r="F42" s="17"/>
      <c r="G42" s="7">
        <v>3508079.41</v>
      </c>
      <c r="H42" s="7">
        <v>-25838.45</v>
      </c>
      <c r="I42" s="7">
        <v>-4073749.37</v>
      </c>
      <c r="J42" s="7">
        <f t="shared" ref="J42" si="220">SUM(G42:I42)</f>
        <v>-591508.41000000015</v>
      </c>
      <c r="K42" s="17"/>
      <c r="L42" s="7">
        <f t="shared" ref="L42" si="221">B42+G42</f>
        <v>4991617.82</v>
      </c>
      <c r="M42" s="7">
        <f t="shared" ref="M42" si="222">C42+H42</f>
        <v>-28645.48</v>
      </c>
      <c r="N42" s="7">
        <f t="shared" ref="N42" si="223">D42+I42</f>
        <v>-6488815.5899999999</v>
      </c>
      <c r="O42" s="7">
        <f t="shared" ref="O42" si="224">E42+J42</f>
        <v>-1525843.2500000005</v>
      </c>
      <c r="P42" s="7"/>
      <c r="Q42" s="7">
        <f>ROUND(O42*0.1,2)+0.01</f>
        <v>-152584.31999999998</v>
      </c>
      <c r="R42" s="7">
        <f t="shared" ref="R42" si="225">ROUND(Q42*0.15,2)</f>
        <v>-22887.65</v>
      </c>
      <c r="S42" s="7">
        <f t="shared" ref="S42" si="226">ROUND(Q42*0.85,2)</f>
        <v>-129696.67</v>
      </c>
    </row>
    <row r="43" spans="1:19" ht="15" customHeight="1" x14ac:dyDescent="0.25">
      <c r="A43" s="28">
        <f t="shared" si="34"/>
        <v>44247</v>
      </c>
      <c r="B43" s="7">
        <v>1003924.13</v>
      </c>
      <c r="C43" s="7">
        <v>-1095</v>
      </c>
      <c r="D43" s="7">
        <v>-985467.28</v>
      </c>
      <c r="E43" s="7">
        <f t="shared" ref="E43" si="227">SUM(B43:D43)</f>
        <v>17361.849999999977</v>
      </c>
      <c r="F43" s="17"/>
      <c r="G43" s="7">
        <v>2702890.08</v>
      </c>
      <c r="H43" s="7">
        <v>-3953.17</v>
      </c>
      <c r="I43" s="7">
        <v>-2893841.45</v>
      </c>
      <c r="J43" s="7">
        <f t="shared" ref="J43" si="228">SUM(G43:I43)</f>
        <v>-194904.54000000004</v>
      </c>
      <c r="K43" s="17"/>
      <c r="L43" s="7">
        <f t="shared" ref="L43" si="229">B43+G43</f>
        <v>3706814.21</v>
      </c>
      <c r="M43" s="7">
        <f t="shared" ref="M43" si="230">C43+H43</f>
        <v>-5048.17</v>
      </c>
      <c r="N43" s="7">
        <f t="shared" ref="N43" si="231">D43+I43</f>
        <v>-3879308.7300000004</v>
      </c>
      <c r="O43" s="7">
        <f t="shared" ref="O43" si="232">E43+J43</f>
        <v>-177542.69000000006</v>
      </c>
      <c r="P43" s="7"/>
      <c r="Q43" s="7">
        <f>ROUND(O43*0.1,2)+0.01</f>
        <v>-17754.260000000002</v>
      </c>
      <c r="R43" s="7">
        <f t="shared" ref="R43" si="233">ROUND(Q43*0.15,2)</f>
        <v>-2663.14</v>
      </c>
      <c r="S43" s="7">
        <f t="shared" ref="S43" si="234">ROUND(Q43*0.85,2)</f>
        <v>-15091.12</v>
      </c>
    </row>
    <row r="44" spans="1:19" ht="15" customHeight="1" x14ac:dyDescent="0.25">
      <c r="A44" s="28">
        <f t="shared" si="34"/>
        <v>44254</v>
      </c>
      <c r="B44" s="7">
        <v>1248227.6299999999</v>
      </c>
      <c r="C44" s="7">
        <v>-55</v>
      </c>
      <c r="D44" s="7">
        <v>-1131949.8400000001</v>
      </c>
      <c r="E44" s="7">
        <f t="shared" ref="E44" si="235">SUM(B44:D44)</f>
        <v>116222.7899999998</v>
      </c>
      <c r="F44" s="17"/>
      <c r="G44" s="7">
        <v>2334666.63</v>
      </c>
      <c r="H44" s="7">
        <v>-3501.73</v>
      </c>
      <c r="I44" s="7">
        <v>-1974358.76</v>
      </c>
      <c r="J44" s="7">
        <f t="shared" ref="J44" si="236">SUM(G44:I44)</f>
        <v>356806.1399999999</v>
      </c>
      <c r="K44" s="17"/>
      <c r="L44" s="7">
        <f t="shared" ref="L44" si="237">B44+G44</f>
        <v>3582894.26</v>
      </c>
      <c r="M44" s="7">
        <f t="shared" ref="M44" si="238">C44+H44</f>
        <v>-3556.73</v>
      </c>
      <c r="N44" s="7">
        <f t="shared" ref="N44" si="239">D44+I44</f>
        <v>-3106308.6</v>
      </c>
      <c r="O44" s="7">
        <f t="shared" ref="O44" si="240">E44+J44</f>
        <v>473028.9299999997</v>
      </c>
      <c r="P44" s="7"/>
      <c r="Q44" s="7">
        <f>ROUND(O44*0.1,2)</f>
        <v>47302.89</v>
      </c>
      <c r="R44" s="7">
        <f t="shared" ref="R44" si="241">ROUND(Q44*0.15,2)</f>
        <v>7095.43</v>
      </c>
      <c r="S44" s="7">
        <f t="shared" ref="S44" si="242">ROUND(Q44*0.85,2)</f>
        <v>40207.46</v>
      </c>
    </row>
    <row r="45" spans="1:19" ht="15" customHeight="1" x14ac:dyDescent="0.25">
      <c r="A45" s="28">
        <f t="shared" si="34"/>
        <v>44261</v>
      </c>
      <c r="B45" s="7">
        <v>1936590.13</v>
      </c>
      <c r="C45" s="7">
        <v>-1420</v>
      </c>
      <c r="D45" s="7">
        <v>-1731321.89</v>
      </c>
      <c r="E45" s="7">
        <f t="shared" ref="E45" si="243">SUM(B45:D45)</f>
        <v>203848.24</v>
      </c>
      <c r="F45" s="17"/>
      <c r="G45" s="7">
        <v>2567215.88</v>
      </c>
      <c r="H45" s="7">
        <v>-4564.9399999999996</v>
      </c>
      <c r="I45" s="7">
        <v>-2374987.62</v>
      </c>
      <c r="J45" s="7">
        <f t="shared" ref="J45" si="244">SUM(G45:I45)</f>
        <v>187663.31999999983</v>
      </c>
      <c r="K45" s="17"/>
      <c r="L45" s="7">
        <f t="shared" ref="L45" si="245">B45+G45</f>
        <v>4503806.01</v>
      </c>
      <c r="M45" s="7">
        <f t="shared" ref="M45" si="246">C45+H45</f>
        <v>-5984.94</v>
      </c>
      <c r="N45" s="7">
        <f t="shared" ref="N45" si="247">D45+I45</f>
        <v>-4106309.51</v>
      </c>
      <c r="O45" s="7">
        <f t="shared" ref="O45" si="248">E45+J45</f>
        <v>391511.55999999982</v>
      </c>
      <c r="P45" s="7"/>
      <c r="Q45" s="7">
        <f>ROUND(O45*0.1,2)-0.01</f>
        <v>39151.15</v>
      </c>
      <c r="R45" s="7">
        <f t="shared" ref="R45" si="249">ROUND(Q45*0.15,2)</f>
        <v>5872.67</v>
      </c>
      <c r="S45" s="7">
        <f t="shared" ref="S45" si="250">ROUND(Q45*0.85,2)</f>
        <v>33278.480000000003</v>
      </c>
    </row>
    <row r="46" spans="1:19" ht="15" customHeight="1" x14ac:dyDescent="0.25">
      <c r="A46" s="28">
        <f t="shared" si="34"/>
        <v>44268</v>
      </c>
      <c r="B46" s="7">
        <v>1341961.6299999999</v>
      </c>
      <c r="C46" s="7">
        <v>-1575</v>
      </c>
      <c r="D46" s="7">
        <v>-1180111.74</v>
      </c>
      <c r="E46" s="7">
        <f t="shared" ref="E46" si="251">SUM(B46:D46)</f>
        <v>160274.8899999999</v>
      </c>
      <c r="F46" s="17"/>
      <c r="G46" s="7">
        <v>2611605.2000000002</v>
      </c>
      <c r="H46" s="7">
        <v>-8924.7900000000009</v>
      </c>
      <c r="I46" s="7">
        <v>-2414923.39</v>
      </c>
      <c r="J46" s="7">
        <f t="shared" ref="J46" si="252">SUM(G46:I46)</f>
        <v>187757.02000000002</v>
      </c>
      <c r="K46" s="17"/>
      <c r="L46" s="7">
        <f t="shared" ref="L46" si="253">B46+G46</f>
        <v>3953566.83</v>
      </c>
      <c r="M46" s="7">
        <f t="shared" ref="M46" si="254">C46+H46</f>
        <v>-10499.79</v>
      </c>
      <c r="N46" s="7">
        <f t="shared" ref="N46" si="255">D46+I46</f>
        <v>-3595035.13</v>
      </c>
      <c r="O46" s="7">
        <f t="shared" ref="O46" si="256">E46+J46</f>
        <v>348031.90999999992</v>
      </c>
      <c r="P46" s="7"/>
      <c r="Q46" s="7">
        <f>ROUND(O46*0.1,2)</f>
        <v>34803.19</v>
      </c>
      <c r="R46" s="7">
        <f t="shared" ref="R46" si="257">ROUND(Q46*0.15,2)</f>
        <v>5220.4799999999996</v>
      </c>
      <c r="S46" s="7">
        <f t="shared" ref="S46" si="258">ROUND(Q46*0.85,2)</f>
        <v>29582.71</v>
      </c>
    </row>
    <row r="47" spans="1:19" ht="15" customHeight="1" x14ac:dyDescent="0.25">
      <c r="A47" s="28">
        <f t="shared" si="34"/>
        <v>44275</v>
      </c>
      <c r="B47" s="7">
        <v>1522412.39</v>
      </c>
      <c r="C47" s="7">
        <v>-4555</v>
      </c>
      <c r="D47" s="7">
        <v>-1201949.1000000001</v>
      </c>
      <c r="E47" s="7">
        <f t="shared" ref="E47" si="259">SUM(B47:D47)</f>
        <v>315908.2899999998</v>
      </c>
      <c r="F47" s="17"/>
      <c r="G47" s="7">
        <v>2989604.64</v>
      </c>
      <c r="H47" s="7">
        <v>-6221</v>
      </c>
      <c r="I47" s="7">
        <v>-2626516.15</v>
      </c>
      <c r="J47" s="7">
        <f t="shared" ref="J47" si="260">SUM(G47:I47)</f>
        <v>356867.49000000022</v>
      </c>
      <c r="K47" s="17"/>
      <c r="L47" s="7">
        <f t="shared" ref="L47" si="261">B47+G47</f>
        <v>4512017.03</v>
      </c>
      <c r="M47" s="7">
        <f t="shared" ref="M47" si="262">C47+H47</f>
        <v>-10776</v>
      </c>
      <c r="N47" s="7">
        <f t="shared" ref="N47" si="263">D47+I47</f>
        <v>-3828465.25</v>
      </c>
      <c r="O47" s="7">
        <f t="shared" ref="O47" si="264">E47+J47</f>
        <v>672775.78</v>
      </c>
      <c r="P47" s="7"/>
      <c r="Q47" s="7">
        <f>ROUND(O47*0.1,2)</f>
        <v>67277.58</v>
      </c>
      <c r="R47" s="7">
        <f t="shared" ref="R47" si="265">ROUND(Q47*0.15,2)</f>
        <v>10091.64</v>
      </c>
      <c r="S47" s="7">
        <f t="shared" ref="S47" si="266">ROUND(Q47*0.85,2)</f>
        <v>57185.94</v>
      </c>
    </row>
    <row r="48" spans="1:19" ht="15" customHeight="1" x14ac:dyDescent="0.25">
      <c r="A48" s="28">
        <f t="shared" si="34"/>
        <v>44282</v>
      </c>
      <c r="B48" s="7">
        <v>1268076.2</v>
      </c>
      <c r="C48" s="7">
        <v>-1055</v>
      </c>
      <c r="D48" s="7">
        <v>-1045476.59</v>
      </c>
      <c r="E48" s="7">
        <f t="shared" ref="E48" si="267">SUM(B48:D48)</f>
        <v>221544.61</v>
      </c>
      <c r="F48" s="17"/>
      <c r="G48" s="7">
        <v>2972547.37</v>
      </c>
      <c r="H48" s="7">
        <v>-3224.76</v>
      </c>
      <c r="I48" s="7">
        <v>-2631148.7200000002</v>
      </c>
      <c r="J48" s="7">
        <f t="shared" ref="J48" si="268">SUM(G48:I48)</f>
        <v>338173.89000000013</v>
      </c>
      <c r="K48" s="17"/>
      <c r="L48" s="7">
        <f t="shared" ref="L48" si="269">B48+G48</f>
        <v>4240623.57</v>
      </c>
      <c r="M48" s="7">
        <f t="shared" ref="M48" si="270">C48+H48</f>
        <v>-4279.76</v>
      </c>
      <c r="N48" s="7">
        <f t="shared" ref="N48" si="271">D48+I48</f>
        <v>-3676625.31</v>
      </c>
      <c r="O48" s="7">
        <f t="shared" ref="O48" si="272">E48+J48</f>
        <v>559718.50000000012</v>
      </c>
      <c r="P48" s="7"/>
      <c r="Q48" s="7">
        <f>ROUND(O48*0.1,2)</f>
        <v>55971.85</v>
      </c>
      <c r="R48" s="7">
        <f t="shared" ref="R48" si="273">ROUND(Q48*0.15,2)</f>
        <v>8395.7800000000007</v>
      </c>
      <c r="S48" s="7">
        <f t="shared" ref="S48" si="274">ROUND(Q48*0.85,2)</f>
        <v>47576.07</v>
      </c>
    </row>
    <row r="49" spans="1:19" ht="15" customHeight="1" x14ac:dyDescent="0.25">
      <c r="A49" s="28">
        <f t="shared" si="34"/>
        <v>44289</v>
      </c>
      <c r="B49" s="7">
        <v>1177632.21</v>
      </c>
      <c r="C49" s="7">
        <v>-1882</v>
      </c>
      <c r="D49" s="7">
        <v>-860660.54</v>
      </c>
      <c r="E49" s="7">
        <f t="shared" ref="E49" si="275">SUM(B49:D49)</f>
        <v>315089.66999999993</v>
      </c>
      <c r="F49" s="17"/>
      <c r="G49" s="7">
        <v>2457263.7200000002</v>
      </c>
      <c r="H49" s="7">
        <v>-5113.32</v>
      </c>
      <c r="I49" s="7">
        <v>-2287235.6800000002</v>
      </c>
      <c r="J49" s="7">
        <f t="shared" ref="J49" si="276">SUM(G49:I49)</f>
        <v>164914.7200000002</v>
      </c>
      <c r="K49" s="17"/>
      <c r="L49" s="7">
        <f t="shared" ref="L49" si="277">B49+G49</f>
        <v>3634895.93</v>
      </c>
      <c r="M49" s="7">
        <f t="shared" ref="M49" si="278">C49+H49</f>
        <v>-6995.32</v>
      </c>
      <c r="N49" s="7">
        <f t="shared" ref="N49" si="279">D49+I49</f>
        <v>-3147896.22</v>
      </c>
      <c r="O49" s="7">
        <f t="shared" ref="O49" si="280">E49+J49</f>
        <v>480004.39000000013</v>
      </c>
      <c r="P49" s="7"/>
      <c r="Q49" s="7">
        <f>ROUND(O49*0.1,2)</f>
        <v>48000.44</v>
      </c>
      <c r="R49" s="7">
        <f t="shared" ref="R49" si="281">ROUND(Q49*0.15,2)</f>
        <v>7200.07</v>
      </c>
      <c r="S49" s="7">
        <f t="shared" ref="S49" si="282">ROUND(Q49*0.85,2)</f>
        <v>40800.370000000003</v>
      </c>
    </row>
    <row r="50" spans="1:19" ht="15" customHeight="1" x14ac:dyDescent="0.25">
      <c r="A50" s="28">
        <f t="shared" si="34"/>
        <v>44296</v>
      </c>
      <c r="B50" s="7">
        <v>916271.47</v>
      </c>
      <c r="C50" s="7">
        <v>-3455.4</v>
      </c>
      <c r="D50" s="7">
        <v>-795528.12</v>
      </c>
      <c r="E50" s="7">
        <f t="shared" ref="E50" si="283">SUM(B50:D50)</f>
        <v>117287.94999999995</v>
      </c>
      <c r="F50" s="17"/>
      <c r="G50" s="7">
        <v>2068805.99</v>
      </c>
      <c r="H50" s="7">
        <v>-1125.1600000000001</v>
      </c>
      <c r="I50" s="7">
        <v>-1860392.45</v>
      </c>
      <c r="J50" s="7">
        <f t="shared" ref="J50" si="284">SUM(G50:I50)</f>
        <v>207288.38000000012</v>
      </c>
      <c r="K50" s="17"/>
      <c r="L50" s="7">
        <f t="shared" ref="L50" si="285">B50+G50</f>
        <v>2985077.46</v>
      </c>
      <c r="M50" s="7">
        <f t="shared" ref="M50" si="286">C50+H50</f>
        <v>-4580.5600000000004</v>
      </c>
      <c r="N50" s="7">
        <f t="shared" ref="N50" si="287">D50+I50</f>
        <v>-2655920.5699999998</v>
      </c>
      <c r="O50" s="7">
        <f t="shared" ref="O50" si="288">E50+J50</f>
        <v>324576.33000000007</v>
      </c>
      <c r="P50" s="7"/>
      <c r="Q50" s="7">
        <f>ROUND(O50*0.1,2)+0.01</f>
        <v>32457.64</v>
      </c>
      <c r="R50" s="7">
        <f t="shared" ref="R50" si="289">ROUND(Q50*0.15,2)</f>
        <v>4868.6499999999996</v>
      </c>
      <c r="S50" s="7">
        <f t="shared" ref="S50" si="290">ROUND(Q50*0.85,2)</f>
        <v>27588.99</v>
      </c>
    </row>
    <row r="51" spans="1:19" ht="15" customHeight="1" x14ac:dyDescent="0.25">
      <c r="A51" s="28">
        <f t="shared" si="34"/>
        <v>44303</v>
      </c>
      <c r="B51" s="7">
        <v>744574.46</v>
      </c>
      <c r="C51" s="7">
        <v>-400</v>
      </c>
      <c r="D51" s="7">
        <v>-684274.32</v>
      </c>
      <c r="E51" s="7">
        <f t="shared" ref="E51" si="291">SUM(B51:D51)</f>
        <v>59900.140000000014</v>
      </c>
      <c r="F51" s="17"/>
      <c r="G51" s="7">
        <v>1855053.51</v>
      </c>
      <c r="H51" s="7">
        <v>-24477.39</v>
      </c>
      <c r="I51" s="7">
        <v>-1734686.56</v>
      </c>
      <c r="J51" s="7">
        <f t="shared" ref="J51" si="292">SUM(G51:I51)</f>
        <v>95889.560000000056</v>
      </c>
      <c r="K51" s="17"/>
      <c r="L51" s="7">
        <f t="shared" ref="L51" si="293">B51+G51</f>
        <v>2599627.9699999997</v>
      </c>
      <c r="M51" s="7">
        <f t="shared" ref="M51" si="294">C51+H51</f>
        <v>-24877.39</v>
      </c>
      <c r="N51" s="7">
        <f t="shared" ref="N51" si="295">D51+I51</f>
        <v>-2418960.88</v>
      </c>
      <c r="O51" s="7">
        <f t="shared" ref="O51" si="296">E51+J51</f>
        <v>155789.70000000007</v>
      </c>
      <c r="P51" s="7"/>
      <c r="Q51" s="7">
        <f>ROUND(O51*0.1,2)</f>
        <v>15578.97</v>
      </c>
      <c r="R51" s="7">
        <f t="shared" ref="R51" si="297">ROUND(Q51*0.15,2)</f>
        <v>2336.85</v>
      </c>
      <c r="S51" s="7">
        <f t="shared" ref="S51" si="298">ROUND(Q51*0.85,2)</f>
        <v>13242.12</v>
      </c>
    </row>
    <row r="52" spans="1:19" ht="15" customHeight="1" x14ac:dyDescent="0.25">
      <c r="A52" s="28">
        <f t="shared" si="34"/>
        <v>44310</v>
      </c>
      <c r="B52" s="7">
        <v>830979.68</v>
      </c>
      <c r="C52" s="7">
        <v>-3000</v>
      </c>
      <c r="D52" s="7">
        <v>-653583.9</v>
      </c>
      <c r="E52" s="7">
        <f t="shared" ref="E52" si="299">SUM(B52:D52)</f>
        <v>174395.78000000003</v>
      </c>
      <c r="F52" s="17"/>
      <c r="G52" s="7">
        <v>1687942.25</v>
      </c>
      <c r="H52" s="7">
        <v>-4278.9399999999996</v>
      </c>
      <c r="I52" s="7">
        <v>-1473250.94</v>
      </c>
      <c r="J52" s="7">
        <f t="shared" ref="J52" si="300">SUM(G52:I52)</f>
        <v>210412.37000000011</v>
      </c>
      <c r="K52" s="17"/>
      <c r="L52" s="7">
        <f t="shared" ref="L52" si="301">B52+G52</f>
        <v>2518921.9300000002</v>
      </c>
      <c r="M52" s="7">
        <f t="shared" ref="M52" si="302">C52+H52</f>
        <v>-7278.94</v>
      </c>
      <c r="N52" s="7">
        <f t="shared" ref="N52" si="303">D52+I52</f>
        <v>-2126834.84</v>
      </c>
      <c r="O52" s="7">
        <f t="shared" ref="O52" si="304">E52+J52</f>
        <v>384808.15000000014</v>
      </c>
      <c r="P52" s="7"/>
      <c r="Q52" s="7">
        <f>ROUND(O52*0.1,2)</f>
        <v>38480.82</v>
      </c>
      <c r="R52" s="7">
        <f t="shared" ref="R52" si="305">ROUND(Q52*0.15,2)</f>
        <v>5772.12</v>
      </c>
      <c r="S52" s="7">
        <f t="shared" ref="S52" si="306">ROUND(Q52*0.85,2)</f>
        <v>32708.7</v>
      </c>
    </row>
    <row r="53" spans="1:19" ht="15" customHeight="1" x14ac:dyDescent="0.25">
      <c r="A53" s="28">
        <f t="shared" si="34"/>
        <v>44317</v>
      </c>
      <c r="B53" s="7">
        <v>1111077.6299999999</v>
      </c>
      <c r="C53" s="7">
        <v>-50</v>
      </c>
      <c r="D53" s="7">
        <v>-877755.19</v>
      </c>
      <c r="E53" s="7">
        <f t="shared" ref="E53" si="307">SUM(B53:D53)</f>
        <v>233272.43999999994</v>
      </c>
      <c r="F53" s="17"/>
      <c r="G53" s="7">
        <v>1556864.23</v>
      </c>
      <c r="H53" s="7">
        <v>-5328.53</v>
      </c>
      <c r="I53" s="7">
        <v>-1432228.25</v>
      </c>
      <c r="J53" s="7">
        <f t="shared" ref="J53" si="308">SUM(G53:I53)</f>
        <v>119307.44999999995</v>
      </c>
      <c r="K53" s="17"/>
      <c r="L53" s="7">
        <f t="shared" ref="L53" si="309">B53+G53</f>
        <v>2667941.86</v>
      </c>
      <c r="M53" s="7">
        <f t="shared" ref="M53" si="310">C53+H53</f>
        <v>-5378.53</v>
      </c>
      <c r="N53" s="7">
        <f t="shared" ref="N53" si="311">D53+I53</f>
        <v>-2309983.44</v>
      </c>
      <c r="O53" s="7">
        <f t="shared" ref="O53" si="312">E53+J53</f>
        <v>352579.8899999999</v>
      </c>
      <c r="P53" s="7"/>
      <c r="Q53" s="7">
        <f>ROUND(O53*0.1,2)</f>
        <v>35257.99</v>
      </c>
      <c r="R53" s="7">
        <f t="shared" ref="R53" si="313">ROUND(Q53*0.15,2)</f>
        <v>5288.7</v>
      </c>
      <c r="S53" s="7">
        <f t="shared" ref="S53" si="314">ROUND(Q53*0.85,2)</f>
        <v>29969.29</v>
      </c>
    </row>
    <row r="54" spans="1:19" ht="15" customHeight="1" x14ac:dyDescent="0.25">
      <c r="A54" s="28">
        <f t="shared" si="34"/>
        <v>44324</v>
      </c>
      <c r="B54" s="7">
        <v>1138763.55</v>
      </c>
      <c r="C54" s="7">
        <v>-9040</v>
      </c>
      <c r="D54" s="7">
        <v>-980419.33</v>
      </c>
      <c r="E54" s="7">
        <f t="shared" ref="E54" si="315">SUM(B54:D54)</f>
        <v>149304.22000000009</v>
      </c>
      <c r="F54" s="17"/>
      <c r="G54" s="7">
        <v>1815494.8</v>
      </c>
      <c r="H54" s="7">
        <v>-21141.1</v>
      </c>
      <c r="I54" s="7">
        <v>-1737446.15</v>
      </c>
      <c r="J54" s="7">
        <f t="shared" ref="J54" si="316">SUM(G54:I54)</f>
        <v>56907.550000000047</v>
      </c>
      <c r="K54" s="17"/>
      <c r="L54" s="7">
        <f t="shared" ref="L54" si="317">B54+G54</f>
        <v>2954258.35</v>
      </c>
      <c r="M54" s="7">
        <f t="shared" ref="M54" si="318">C54+H54</f>
        <v>-30181.1</v>
      </c>
      <c r="N54" s="7">
        <f t="shared" ref="N54" si="319">D54+I54</f>
        <v>-2717865.48</v>
      </c>
      <c r="O54" s="7">
        <f t="shared" ref="O54" si="320">E54+J54</f>
        <v>206211.77000000014</v>
      </c>
      <c r="P54" s="7"/>
      <c r="Q54" s="7">
        <f>ROUND(O54*0.1,2)-0.01</f>
        <v>20621.170000000002</v>
      </c>
      <c r="R54" s="7">
        <f t="shared" ref="R54" si="321">ROUND(Q54*0.15,2)</f>
        <v>3093.18</v>
      </c>
      <c r="S54" s="7">
        <f t="shared" ref="S54" si="322">ROUND(Q54*0.85,2)</f>
        <v>17527.990000000002</v>
      </c>
    </row>
    <row r="55" spans="1:19" ht="15" customHeight="1" x14ac:dyDescent="0.25">
      <c r="A55" s="28">
        <f t="shared" si="34"/>
        <v>44331</v>
      </c>
      <c r="B55" s="7">
        <v>1255191.19</v>
      </c>
      <c r="C55" s="7">
        <v>-325</v>
      </c>
      <c r="D55" s="7">
        <v>-1263064.03</v>
      </c>
      <c r="E55" s="7">
        <f t="shared" ref="E55" si="323">SUM(B55:D55)</f>
        <v>-8197.8400000000838</v>
      </c>
      <c r="F55" s="17"/>
      <c r="G55" s="7">
        <v>1727269.84</v>
      </c>
      <c r="H55" s="7">
        <v>-2606.08</v>
      </c>
      <c r="I55" s="7">
        <v>-1540291.8</v>
      </c>
      <c r="J55" s="7">
        <f t="shared" ref="J55" si="324">SUM(G55:I55)</f>
        <v>184371.95999999996</v>
      </c>
      <c r="K55" s="17"/>
      <c r="L55" s="7">
        <f t="shared" ref="L55" si="325">B55+G55</f>
        <v>2982461.0300000003</v>
      </c>
      <c r="M55" s="7">
        <f t="shared" ref="M55" si="326">C55+H55</f>
        <v>-2931.08</v>
      </c>
      <c r="N55" s="7">
        <f t="shared" ref="N55" si="327">D55+I55</f>
        <v>-2803355.83</v>
      </c>
      <c r="O55" s="7">
        <f t="shared" ref="O55" si="328">E55+J55</f>
        <v>176174.11999999988</v>
      </c>
      <c r="P55" s="7"/>
      <c r="Q55" s="7">
        <f>ROUND(O55*0.1,2)+0.01</f>
        <v>17617.419999999998</v>
      </c>
      <c r="R55" s="7">
        <f t="shared" ref="R55" si="329">ROUND(Q55*0.15,2)</f>
        <v>2642.61</v>
      </c>
      <c r="S55" s="7">
        <f t="shared" ref="S55" si="330">ROUND(Q55*0.85,2)</f>
        <v>14974.81</v>
      </c>
    </row>
    <row r="56" spans="1:19" ht="15" customHeight="1" x14ac:dyDescent="0.25">
      <c r="A56" s="28">
        <f t="shared" si="34"/>
        <v>44338</v>
      </c>
      <c r="B56" s="7">
        <v>960360.8</v>
      </c>
      <c r="C56" s="7">
        <v>-795</v>
      </c>
      <c r="D56" s="7">
        <v>-751994.2</v>
      </c>
      <c r="E56" s="7">
        <f t="shared" ref="E56" si="331">SUM(B56:D56)</f>
        <v>207571.60000000009</v>
      </c>
      <c r="F56" s="17"/>
      <c r="G56" s="7">
        <v>1832484.87</v>
      </c>
      <c r="H56" s="7">
        <v>-2325.88</v>
      </c>
      <c r="I56" s="7">
        <v>-1735229.22</v>
      </c>
      <c r="J56" s="7">
        <f t="shared" ref="J56" si="332">SUM(G56:I56)</f>
        <v>94929.770000000251</v>
      </c>
      <c r="K56" s="17"/>
      <c r="L56" s="7">
        <f t="shared" ref="L56" si="333">B56+G56</f>
        <v>2792845.67</v>
      </c>
      <c r="M56" s="7">
        <f t="shared" ref="M56" si="334">C56+H56</f>
        <v>-3120.88</v>
      </c>
      <c r="N56" s="7">
        <f t="shared" ref="N56" si="335">D56+I56</f>
        <v>-2487223.42</v>
      </c>
      <c r="O56" s="7">
        <f t="shared" ref="O56" si="336">E56+J56</f>
        <v>302501.37000000034</v>
      </c>
      <c r="P56" s="7"/>
      <c r="Q56" s="7">
        <f>ROUND(O56*0.1,2)</f>
        <v>30250.14</v>
      </c>
      <c r="R56" s="7">
        <f t="shared" ref="R56" si="337">ROUND(Q56*0.15,2)</f>
        <v>4537.5200000000004</v>
      </c>
      <c r="S56" s="7">
        <f t="shared" ref="S56" si="338">ROUND(Q56*0.85,2)</f>
        <v>25712.62</v>
      </c>
    </row>
    <row r="57" spans="1:19" ht="15" customHeight="1" x14ac:dyDescent="0.25">
      <c r="A57" s="28">
        <f t="shared" si="34"/>
        <v>44345</v>
      </c>
      <c r="B57" s="7">
        <v>1130538.8799999999</v>
      </c>
      <c r="C57" s="7">
        <v>-55</v>
      </c>
      <c r="D57" s="7">
        <v>-948543.85</v>
      </c>
      <c r="E57" s="7">
        <f t="shared" ref="E57" si="339">SUM(B57:D57)</f>
        <v>181940.02999999991</v>
      </c>
      <c r="F57" s="17"/>
      <c r="G57" s="7">
        <v>1999804.44</v>
      </c>
      <c r="H57" s="7">
        <v>-10317.77</v>
      </c>
      <c r="I57" s="7">
        <v>-1917141.28</v>
      </c>
      <c r="J57" s="7">
        <f t="shared" ref="J57" si="340">SUM(G57:I57)</f>
        <v>72345.389999999898</v>
      </c>
      <c r="K57" s="17"/>
      <c r="L57" s="7">
        <f t="shared" ref="L57" si="341">B57+G57</f>
        <v>3130343.32</v>
      </c>
      <c r="M57" s="7">
        <f t="shared" ref="M57" si="342">C57+H57</f>
        <v>-10372.77</v>
      </c>
      <c r="N57" s="7">
        <f t="shared" ref="N57" si="343">D57+I57</f>
        <v>-2865685.13</v>
      </c>
      <c r="O57" s="7">
        <f t="shared" ref="O57" si="344">E57+J57</f>
        <v>254285.41999999981</v>
      </c>
      <c r="P57" s="7"/>
      <c r="Q57" s="7">
        <f>ROUND(O57*0.1,2)</f>
        <v>25428.54</v>
      </c>
      <c r="R57" s="7">
        <f t="shared" ref="R57" si="345">ROUND(Q57*0.15,2)</f>
        <v>3814.28</v>
      </c>
      <c r="S57" s="7">
        <f t="shared" ref="S57" si="346">ROUND(Q57*0.85,2)</f>
        <v>21614.26</v>
      </c>
    </row>
    <row r="58" spans="1:19" ht="15" customHeight="1" x14ac:dyDescent="0.25">
      <c r="A58" s="28">
        <f t="shared" si="34"/>
        <v>44352</v>
      </c>
      <c r="B58" s="7">
        <v>994690.84</v>
      </c>
      <c r="C58" s="7">
        <v>-1307</v>
      </c>
      <c r="D58" s="7">
        <v>-932268.61</v>
      </c>
      <c r="E58" s="7">
        <f t="shared" ref="E58" si="347">SUM(B58:D58)</f>
        <v>61115.229999999981</v>
      </c>
      <c r="F58" s="17"/>
      <c r="G58" s="7">
        <v>1910249.14</v>
      </c>
      <c r="H58" s="7">
        <v>-7999.98</v>
      </c>
      <c r="I58" s="7">
        <v>-1734642.76</v>
      </c>
      <c r="J58" s="7">
        <f t="shared" ref="J58" si="348">SUM(G58:I58)</f>
        <v>167606.39999999991</v>
      </c>
      <c r="K58" s="17"/>
      <c r="L58" s="7">
        <f t="shared" ref="L58" si="349">B58+G58</f>
        <v>2904939.98</v>
      </c>
      <c r="M58" s="7">
        <f t="shared" ref="M58" si="350">C58+H58</f>
        <v>-9306.98</v>
      </c>
      <c r="N58" s="7">
        <f t="shared" ref="N58" si="351">D58+I58</f>
        <v>-2666911.37</v>
      </c>
      <c r="O58" s="7">
        <f t="shared" ref="O58" si="352">E58+J58</f>
        <v>228721.62999999989</v>
      </c>
      <c r="P58" s="7"/>
      <c r="Q58" s="7">
        <f>ROUND(O58*0.1,2)</f>
        <v>22872.16</v>
      </c>
      <c r="R58" s="7">
        <f t="shared" ref="R58" si="353">ROUND(Q58*0.15,2)</f>
        <v>3430.82</v>
      </c>
      <c r="S58" s="7">
        <f t="shared" ref="S58" si="354">ROUND(Q58*0.85,2)</f>
        <v>19441.34</v>
      </c>
    </row>
    <row r="59" spans="1:19" ht="15" customHeight="1" x14ac:dyDescent="0.25">
      <c r="A59" s="28">
        <f t="shared" si="34"/>
        <v>44359</v>
      </c>
      <c r="B59" s="7">
        <v>1334646.3400000001</v>
      </c>
      <c r="C59" s="7">
        <v>-1833</v>
      </c>
      <c r="D59" s="7">
        <v>-1260645.24</v>
      </c>
      <c r="E59" s="7">
        <f t="shared" ref="E59" si="355">SUM(B59:D59)</f>
        <v>72168.100000000093</v>
      </c>
      <c r="F59" s="17"/>
      <c r="G59" s="7">
        <v>1581682.95</v>
      </c>
      <c r="H59" s="7">
        <v>-8821.98</v>
      </c>
      <c r="I59" s="7">
        <v>-1532297.42</v>
      </c>
      <c r="J59" s="7">
        <f t="shared" ref="J59" si="356">SUM(G59:I59)</f>
        <v>40563.550000000047</v>
      </c>
      <c r="K59" s="17"/>
      <c r="L59" s="7">
        <f t="shared" ref="L59" si="357">B59+G59</f>
        <v>2916329.29</v>
      </c>
      <c r="M59" s="7">
        <f t="shared" ref="M59" si="358">C59+H59</f>
        <v>-10654.98</v>
      </c>
      <c r="N59" s="7">
        <f t="shared" ref="N59" si="359">D59+I59</f>
        <v>-2792942.66</v>
      </c>
      <c r="O59" s="7">
        <f t="shared" ref="O59" si="360">E59+J59</f>
        <v>112731.65000000014</v>
      </c>
      <c r="P59" s="7"/>
      <c r="Q59" s="7">
        <f>ROUND(O59*0.1,2)</f>
        <v>11273.17</v>
      </c>
      <c r="R59" s="7">
        <f t="shared" ref="R59" si="361">ROUND(Q59*0.15,2)</f>
        <v>1690.98</v>
      </c>
      <c r="S59" s="7">
        <f t="shared" ref="S59" si="362">ROUND(Q59*0.85,2)</f>
        <v>9582.19</v>
      </c>
    </row>
    <row r="60" spans="1:19" ht="15" customHeight="1" x14ac:dyDescent="0.25">
      <c r="A60" s="28">
        <f t="shared" si="34"/>
        <v>44366</v>
      </c>
      <c r="B60" s="7">
        <v>1206420.3</v>
      </c>
      <c r="C60" s="7">
        <v>-3650</v>
      </c>
      <c r="D60" s="7">
        <v>-1140665.32</v>
      </c>
      <c r="E60" s="7">
        <f t="shared" ref="E60" si="363">SUM(B60:D60)</f>
        <v>62104.979999999981</v>
      </c>
      <c r="F60" s="17"/>
      <c r="G60" s="7">
        <v>1743580.5</v>
      </c>
      <c r="H60" s="7">
        <v>-6644.15</v>
      </c>
      <c r="I60" s="7">
        <v>-1640820.68</v>
      </c>
      <c r="J60" s="7">
        <f t="shared" ref="J60" si="364">SUM(G60:I60)</f>
        <v>96115.670000000158</v>
      </c>
      <c r="K60" s="17"/>
      <c r="L60" s="7">
        <f t="shared" ref="L60" si="365">B60+G60</f>
        <v>2950000.8</v>
      </c>
      <c r="M60" s="7">
        <f t="shared" ref="M60" si="366">C60+H60</f>
        <v>-10294.15</v>
      </c>
      <c r="N60" s="7">
        <f t="shared" ref="N60" si="367">D60+I60</f>
        <v>-2781486</v>
      </c>
      <c r="O60" s="7">
        <f t="shared" ref="O60" si="368">E60+J60</f>
        <v>158220.65000000014</v>
      </c>
      <c r="P60" s="7"/>
      <c r="Q60" s="7">
        <f>ROUND(O60*0.1,2)</f>
        <v>15822.07</v>
      </c>
      <c r="R60" s="7">
        <f t="shared" ref="R60" si="369">ROUND(Q60*0.15,2)</f>
        <v>2373.31</v>
      </c>
      <c r="S60" s="7">
        <f t="shared" ref="S60" si="370">ROUND(Q60*0.85,2)</f>
        <v>13448.76</v>
      </c>
    </row>
    <row r="61" spans="1:19" ht="15" customHeight="1" x14ac:dyDescent="0.25">
      <c r="A61" s="28">
        <f t="shared" si="34"/>
        <v>44373</v>
      </c>
      <c r="B61" s="7">
        <v>1005178.14</v>
      </c>
      <c r="C61" s="7">
        <v>-120</v>
      </c>
      <c r="D61" s="7">
        <v>-795404.68</v>
      </c>
      <c r="E61" s="7">
        <f t="shared" ref="E61" si="371">SUM(B61:D61)</f>
        <v>209653.45999999996</v>
      </c>
      <c r="F61" s="17"/>
      <c r="G61" s="7">
        <v>1478179.74</v>
      </c>
      <c r="H61" s="7">
        <v>-6702.88</v>
      </c>
      <c r="I61" s="7">
        <v>-1279337.58</v>
      </c>
      <c r="J61" s="7">
        <f t="shared" ref="J61" si="372">SUM(G61:I61)</f>
        <v>192139.28000000003</v>
      </c>
      <c r="K61" s="17"/>
      <c r="L61" s="7">
        <f t="shared" ref="L61" si="373">B61+G61</f>
        <v>2483357.88</v>
      </c>
      <c r="M61" s="7">
        <f t="shared" ref="M61" si="374">C61+H61</f>
        <v>-6822.88</v>
      </c>
      <c r="N61" s="7">
        <f t="shared" ref="N61" si="375">D61+I61</f>
        <v>-2074742.2600000002</v>
      </c>
      <c r="O61" s="7">
        <f t="shared" ref="O61" si="376">E61+J61</f>
        <v>401792.74</v>
      </c>
      <c r="P61" s="7"/>
      <c r="Q61" s="7">
        <f>ROUND(O61*0.1,2)+0.01</f>
        <v>40179.279999999999</v>
      </c>
      <c r="R61" s="7">
        <f t="shared" ref="R61" si="377">ROUND(Q61*0.15,2)</f>
        <v>6026.89</v>
      </c>
      <c r="S61" s="7">
        <f t="shared" ref="S61" si="378">ROUND(Q61*0.85,2)</f>
        <v>34152.39</v>
      </c>
    </row>
    <row r="62" spans="1:19" ht="15" customHeight="1" x14ac:dyDescent="0.25">
      <c r="A62" s="29" t="s">
        <v>23</v>
      </c>
      <c r="B62" s="7">
        <v>471136.75</v>
      </c>
      <c r="C62" s="7">
        <v>-670</v>
      </c>
      <c r="D62" s="7">
        <v>-353597.77</v>
      </c>
      <c r="E62" s="7">
        <f t="shared" ref="E62" si="379">SUM(B62:D62)</f>
        <v>116868.97999999998</v>
      </c>
      <c r="F62" s="17"/>
      <c r="G62" s="7">
        <v>792342.19</v>
      </c>
      <c r="H62" s="7">
        <v>-7108.7</v>
      </c>
      <c r="I62" s="7">
        <v>-649490.94999999995</v>
      </c>
      <c r="J62" s="7">
        <f t="shared" ref="J62" si="380">SUM(G62:I62)</f>
        <v>135742.54000000004</v>
      </c>
      <c r="K62" s="17"/>
      <c r="L62" s="7">
        <f t="shared" ref="L62" si="381">B62+G62</f>
        <v>1263478.94</v>
      </c>
      <c r="M62" s="7">
        <f t="shared" ref="M62" si="382">C62+H62</f>
        <v>-7778.7</v>
      </c>
      <c r="N62" s="7">
        <f t="shared" ref="N62" si="383">D62+I62</f>
        <v>-1003088.72</v>
      </c>
      <c r="O62" s="7">
        <f t="shared" ref="O62" si="384">E62+J62</f>
        <v>252611.52000000002</v>
      </c>
      <c r="P62" s="7"/>
      <c r="Q62" s="7">
        <f>ROUND(O62*0.1,2)+0.02</f>
        <v>25261.170000000002</v>
      </c>
      <c r="R62" s="7">
        <f t="shared" ref="R62" si="385">ROUND(Q62*0.15,2)</f>
        <v>3789.18</v>
      </c>
      <c r="S62" s="7">
        <f t="shared" ref="S62" si="386">ROUND(Q62*0.85,2)</f>
        <v>21471.99</v>
      </c>
    </row>
    <row r="63" spans="1:19" ht="14.25" customHeight="1" x14ac:dyDescent="0.25">
      <c r="Q63" s="8"/>
      <c r="R63" s="8"/>
      <c r="S63" s="8"/>
    </row>
    <row r="64" spans="1:19" ht="15" customHeight="1" thickBot="1" x14ac:dyDescent="0.3">
      <c r="B64" s="9">
        <f>SUM(B10:B63)</f>
        <v>108102652.94999996</v>
      </c>
      <c r="C64" s="9">
        <f>SUM(C10:C63)</f>
        <v>-847710.92</v>
      </c>
      <c r="D64" s="9">
        <f>SUM(D10:D63)</f>
        <v>-95660849.659999996</v>
      </c>
      <c r="E64" s="9">
        <f>SUM(E10:E63)</f>
        <v>11594092.370000001</v>
      </c>
      <c r="F64" s="17"/>
      <c r="G64" s="9">
        <f>SUM(G10:G63)</f>
        <v>127081803.12</v>
      </c>
      <c r="H64" s="9">
        <f>SUM(H10:H63)</f>
        <v>-248181.72000000006</v>
      </c>
      <c r="I64" s="9">
        <f>SUM(I10:I63)</f>
        <v>-118194955.19000006</v>
      </c>
      <c r="J64" s="9">
        <f>SUM(J10:J63)</f>
        <v>8638666.2100000009</v>
      </c>
      <c r="K64" s="17"/>
      <c r="L64" s="9">
        <f>SUM(L10:L63)</f>
        <v>235184456.06999999</v>
      </c>
      <c r="M64" s="9">
        <f>SUM(M10:M63)</f>
        <v>-1095892.6399999999</v>
      </c>
      <c r="N64" s="9">
        <f>SUM(N10:N63)</f>
        <v>-213855804.84999993</v>
      </c>
      <c r="O64" s="9">
        <f>SUM(O10:O63)</f>
        <v>20232758.579999983</v>
      </c>
      <c r="P64" s="17"/>
      <c r="Q64" s="9">
        <f>SUM(Q10:Q63)</f>
        <v>2023275.919999999</v>
      </c>
      <c r="R64" s="9">
        <f>SUM(R10:R63)</f>
        <v>303491.40000000002</v>
      </c>
      <c r="S64" s="9">
        <f>SUM(S10:S63)</f>
        <v>1719784.5199999998</v>
      </c>
    </row>
    <row r="65" spans="1:1" ht="15" customHeight="1" thickTop="1" x14ac:dyDescent="0.25"/>
    <row r="66" spans="1:1" ht="15" customHeight="1" x14ac:dyDescent="0.25">
      <c r="A66" s="15" t="s">
        <v>19</v>
      </c>
    </row>
    <row r="67" spans="1:1" ht="15" customHeight="1" x14ac:dyDescent="0.25">
      <c r="A67" s="15" t="s">
        <v>11</v>
      </c>
    </row>
    <row r="68" spans="1:1" ht="15" customHeight="1" x14ac:dyDescent="0.25">
      <c r="A68" s="15" t="s">
        <v>24</v>
      </c>
    </row>
  </sheetData>
  <mergeCells count="5">
    <mergeCell ref="A1:S1"/>
    <mergeCell ref="A8:S8"/>
    <mergeCell ref="B3:E3"/>
    <mergeCell ref="G3:J3"/>
    <mergeCell ref="L3:O3"/>
  </mergeCells>
  <pageMargins left="0.25" right="0.5" top="0.25" bottom="0.25" header="0" footer="0"/>
  <pageSetup paperSize="5" scale="51" orientation="landscape" r:id="rId1"/>
  <ignoredErrors>
    <ignoredError sqref="E1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8"/>
  <sheetViews>
    <sheetView zoomScaleNormal="100" workbookViewId="0">
      <pane ySplit="7" topLeftCell="A35" activePane="bottomLeft" state="frozen"/>
      <selection activeCell="A4" sqref="A4:S4"/>
      <selection pane="bottomLeft" activeCell="A64" sqref="A64"/>
    </sheetView>
  </sheetViews>
  <sheetFormatPr defaultColWidth="10.7109375" defaultRowHeight="15" customHeight="1" x14ac:dyDescent="0.25"/>
  <cols>
    <col min="1" max="1" width="12.42578125" style="2" customWidth="1"/>
    <col min="2" max="2" width="15.7109375" style="1" customWidth="1"/>
    <col min="3" max="3" width="14.7109375" style="1" customWidth="1"/>
    <col min="4" max="5" width="15.7109375" style="1" customWidth="1"/>
    <col min="6" max="6" width="4.7109375" style="16" customWidth="1"/>
    <col min="7" max="7" width="18" style="1" customWidth="1"/>
    <col min="8" max="8" width="14.7109375" style="1" customWidth="1"/>
    <col min="9" max="9" width="18.7109375" style="1" customWidth="1"/>
    <col min="10" max="10" width="15.7109375" style="1" customWidth="1"/>
    <col min="11" max="11" width="4.7109375" style="16" customWidth="1"/>
    <col min="12" max="12" width="18.42578125" style="1" customWidth="1"/>
    <col min="13" max="13" width="14.7109375" style="1" customWidth="1"/>
    <col min="14" max="14" width="19" style="1" customWidth="1"/>
    <col min="15" max="15" width="15.7109375" style="1" customWidth="1"/>
    <col min="16" max="16" width="4.7109375" style="16" customWidth="1"/>
    <col min="17" max="17" width="15.7109375" style="1" customWidth="1"/>
    <col min="18" max="19" width="14.7109375" style="1" customWidth="1"/>
    <col min="20" max="16384" width="10.7109375" style="1"/>
  </cols>
  <sheetData>
    <row r="1" spans="1:19" ht="15" customHeight="1" x14ac:dyDescent="0.25">
      <c r="A1" s="36" t="s">
        <v>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</row>
    <row r="2" spans="1:19" ht="1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</row>
    <row r="3" spans="1:19" ht="15" customHeight="1" x14ac:dyDescent="0.25">
      <c r="A3" s="23"/>
      <c r="B3" s="30" t="s">
        <v>14</v>
      </c>
      <c r="C3" s="30"/>
      <c r="D3" s="30"/>
      <c r="E3" s="30"/>
      <c r="F3" s="18"/>
      <c r="G3" s="30" t="s">
        <v>16</v>
      </c>
      <c r="H3" s="30"/>
      <c r="I3" s="30"/>
      <c r="J3" s="30"/>
      <c r="K3" s="18"/>
      <c r="L3" s="30" t="s">
        <v>15</v>
      </c>
      <c r="M3" s="30"/>
      <c r="N3" s="30"/>
      <c r="O3" s="30"/>
      <c r="P3" s="18"/>
      <c r="Q3" s="23"/>
      <c r="R3" s="23"/>
      <c r="S3" s="23"/>
    </row>
    <row r="4" spans="1:19" s="6" customFormat="1" ht="25.5" x14ac:dyDescent="0.2">
      <c r="A4" s="3"/>
      <c r="B4" s="5" t="s">
        <v>0</v>
      </c>
      <c r="C4" s="4" t="s">
        <v>2</v>
      </c>
      <c r="D4" s="5" t="s">
        <v>1</v>
      </c>
      <c r="E4" s="5" t="s">
        <v>7</v>
      </c>
      <c r="F4" s="19"/>
      <c r="G4" s="5" t="s">
        <v>0</v>
      </c>
      <c r="H4" s="4" t="s">
        <v>2</v>
      </c>
      <c r="I4" s="5" t="s">
        <v>1</v>
      </c>
      <c r="J4" s="5" t="s">
        <v>7</v>
      </c>
      <c r="K4" s="19"/>
      <c r="L4" s="5" t="s">
        <v>0</v>
      </c>
      <c r="M4" s="4" t="s">
        <v>2</v>
      </c>
      <c r="N4" s="5" t="s">
        <v>1</v>
      </c>
      <c r="O4" s="5" t="s">
        <v>7</v>
      </c>
      <c r="P4" s="19"/>
      <c r="Q4" s="5" t="s">
        <v>8</v>
      </c>
      <c r="R4" s="5" t="s">
        <v>9</v>
      </c>
      <c r="S4" s="5" t="s">
        <v>10</v>
      </c>
    </row>
    <row r="6" spans="1:19" ht="15" customHeight="1" x14ac:dyDescent="0.25">
      <c r="A6" s="28" t="s">
        <v>17</v>
      </c>
      <c r="B6" s="7">
        <v>5460839.5</v>
      </c>
      <c r="C6" s="7">
        <v>-40017</v>
      </c>
      <c r="D6" s="7">
        <v>-4853435</v>
      </c>
      <c r="E6" s="7">
        <v>567387.49999999988</v>
      </c>
      <c r="F6" s="17"/>
      <c r="G6" s="26">
        <v>63047824.709999971</v>
      </c>
      <c r="H6" s="26">
        <v>-74755.420000000013</v>
      </c>
      <c r="I6" s="26">
        <v>-59216130.699999996</v>
      </c>
      <c r="J6" s="26">
        <v>3756938.5899999989</v>
      </c>
      <c r="K6" s="17"/>
      <c r="L6" s="7">
        <v>68508664.209999979</v>
      </c>
      <c r="M6" s="7">
        <v>-114772.42000000003</v>
      </c>
      <c r="N6" s="7">
        <v>-64069565.699999996</v>
      </c>
      <c r="O6" s="7">
        <v>4324326.0899999989</v>
      </c>
      <c r="P6" s="17"/>
      <c r="Q6" s="7">
        <v>432432.65000000008</v>
      </c>
      <c r="R6" s="7">
        <v>64864.929999999986</v>
      </c>
      <c r="S6" s="7">
        <v>367567.72000000003</v>
      </c>
    </row>
    <row r="8" spans="1:19" ht="15" customHeight="1" x14ac:dyDescent="0.25">
      <c r="A8" s="34" t="s">
        <v>20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</row>
    <row r="9" spans="1:19" ht="15" customHeight="1" x14ac:dyDescent="0.25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</row>
    <row r="10" spans="1:19" ht="15" customHeight="1" x14ac:dyDescent="0.25">
      <c r="A10" s="28" t="s">
        <v>18</v>
      </c>
      <c r="B10" s="7">
        <v>23682</v>
      </c>
      <c r="C10" s="7">
        <v>-500</v>
      </c>
      <c r="D10" s="7">
        <v>-29847</v>
      </c>
      <c r="E10" s="7">
        <f t="shared" ref="E10:E15" si="0">SUM(B10:D10)</f>
        <v>-6665</v>
      </c>
      <c r="F10" s="17"/>
      <c r="G10" s="7">
        <v>384337</v>
      </c>
      <c r="H10" s="7">
        <v>-14</v>
      </c>
      <c r="I10" s="7">
        <v>-348863.96</v>
      </c>
      <c r="J10" s="7">
        <f t="shared" ref="J10:J15" si="1">SUM(G10:I10)</f>
        <v>35459.039999999979</v>
      </c>
      <c r="K10" s="17"/>
      <c r="L10" s="7">
        <f t="shared" ref="L10:L15" si="2">B10+G10</f>
        <v>408019</v>
      </c>
      <c r="M10" s="7">
        <f t="shared" ref="M10:N10" si="3">C10+H10</f>
        <v>-514</v>
      </c>
      <c r="N10" s="7">
        <f t="shared" si="3"/>
        <v>-378710.96</v>
      </c>
      <c r="O10" s="7">
        <f t="shared" ref="O10:O15" si="4">E10+J10</f>
        <v>28794.039999999979</v>
      </c>
      <c r="P10" s="7"/>
      <c r="Q10" s="7">
        <f>ROUND(O10*0.1,2)+0.01</f>
        <v>2879.4100000000003</v>
      </c>
      <c r="R10" s="7">
        <f t="shared" ref="R10" si="5">ROUND(Q10*0.15,2)</f>
        <v>431.91</v>
      </c>
      <c r="S10" s="7">
        <f t="shared" ref="S10" si="6">ROUND(Q10*0.85,2)</f>
        <v>2447.5</v>
      </c>
    </row>
    <row r="11" spans="1:19" ht="15" customHeight="1" x14ac:dyDescent="0.25">
      <c r="A11" s="28">
        <v>44023</v>
      </c>
      <c r="B11" s="7">
        <v>34857.75</v>
      </c>
      <c r="C11" s="7">
        <v>-50</v>
      </c>
      <c r="D11" s="7">
        <v>-35445.5</v>
      </c>
      <c r="E11" s="7">
        <f t="shared" si="0"/>
        <v>-637.75</v>
      </c>
      <c r="F11" s="17"/>
      <c r="G11" s="7">
        <v>1100931.9099999999</v>
      </c>
      <c r="H11" s="7">
        <v>-45</v>
      </c>
      <c r="I11" s="7">
        <v>-978177.66</v>
      </c>
      <c r="J11" s="7">
        <f t="shared" si="1"/>
        <v>122709.24999999988</v>
      </c>
      <c r="K11" s="17"/>
      <c r="L11" s="7">
        <f t="shared" si="2"/>
        <v>1135789.6599999999</v>
      </c>
      <c r="M11" s="7">
        <f t="shared" ref="M11" si="7">C11+H11</f>
        <v>-95</v>
      </c>
      <c r="N11" s="7">
        <f t="shared" ref="N11" si="8">D11+I11</f>
        <v>-1013623.16</v>
      </c>
      <c r="O11" s="7">
        <f t="shared" si="4"/>
        <v>122071.49999999988</v>
      </c>
      <c r="P11" s="7"/>
      <c r="Q11" s="7">
        <f>ROUND(O11*0.1,2)+0.01</f>
        <v>12207.16</v>
      </c>
      <c r="R11" s="7">
        <f t="shared" ref="R11" si="9">ROUND(Q11*0.15,2)</f>
        <v>1831.07</v>
      </c>
      <c r="S11" s="7">
        <f t="shared" ref="S11" si="10">ROUND(Q11*0.85,2)</f>
        <v>10376.09</v>
      </c>
    </row>
    <row r="12" spans="1:19" ht="15" customHeight="1" x14ac:dyDescent="0.25">
      <c r="A12" s="28">
        <f t="shared" ref="A12:A17" si="11">A11+7</f>
        <v>44030</v>
      </c>
      <c r="B12" s="7">
        <v>4064</v>
      </c>
      <c r="C12" s="7">
        <v>0</v>
      </c>
      <c r="D12" s="7">
        <v>-5516</v>
      </c>
      <c r="E12" s="7">
        <f t="shared" si="0"/>
        <v>-1452</v>
      </c>
      <c r="F12" s="17"/>
      <c r="G12" s="7">
        <v>942660.33</v>
      </c>
      <c r="H12" s="7">
        <v>0</v>
      </c>
      <c r="I12" s="7">
        <v>-894491.23</v>
      </c>
      <c r="J12" s="7">
        <f t="shared" si="1"/>
        <v>48169.099999999977</v>
      </c>
      <c r="K12" s="17"/>
      <c r="L12" s="7">
        <f t="shared" si="2"/>
        <v>946724.33</v>
      </c>
      <c r="M12" s="7">
        <f t="shared" ref="M12" si="12">C12+H12</f>
        <v>0</v>
      </c>
      <c r="N12" s="7">
        <f t="shared" ref="N12" si="13">D12+I12</f>
        <v>-900007.23</v>
      </c>
      <c r="O12" s="7">
        <f t="shared" si="4"/>
        <v>46717.099999999977</v>
      </c>
      <c r="P12" s="7"/>
      <c r="Q12" s="7">
        <f>ROUND(O12*0.1,2)</f>
        <v>4671.71</v>
      </c>
      <c r="R12" s="7">
        <f t="shared" ref="R12" si="14">ROUND(Q12*0.15,2)</f>
        <v>700.76</v>
      </c>
      <c r="S12" s="7">
        <f t="shared" ref="S12" si="15">ROUND(Q12*0.85,2)</f>
        <v>3970.95</v>
      </c>
    </row>
    <row r="13" spans="1:19" ht="15" customHeight="1" x14ac:dyDescent="0.25">
      <c r="A13" s="28">
        <f t="shared" si="11"/>
        <v>44037</v>
      </c>
      <c r="B13" s="7">
        <v>24261</v>
      </c>
      <c r="C13" s="7">
        <v>0</v>
      </c>
      <c r="D13" s="7">
        <v>-22537.5</v>
      </c>
      <c r="E13" s="7">
        <f t="shared" si="0"/>
        <v>1723.5</v>
      </c>
      <c r="F13" s="17"/>
      <c r="G13" s="7">
        <v>1482772.18</v>
      </c>
      <c r="H13" s="7">
        <v>-40</v>
      </c>
      <c r="I13" s="7">
        <v>-1348562.04</v>
      </c>
      <c r="J13" s="7">
        <f t="shared" si="1"/>
        <v>134170.1399999999</v>
      </c>
      <c r="K13" s="17"/>
      <c r="L13" s="7">
        <f t="shared" si="2"/>
        <v>1507033.18</v>
      </c>
      <c r="M13" s="7">
        <f t="shared" ref="M13" si="16">C13+H13</f>
        <v>-40</v>
      </c>
      <c r="N13" s="7">
        <f t="shared" ref="N13" si="17">D13+I13</f>
        <v>-1371099.54</v>
      </c>
      <c r="O13" s="7">
        <f t="shared" si="4"/>
        <v>135893.6399999999</v>
      </c>
      <c r="P13" s="7"/>
      <c r="Q13" s="7">
        <f>ROUND(O13*0.1,2)</f>
        <v>13589.36</v>
      </c>
      <c r="R13" s="7">
        <f t="shared" ref="R13" si="18">ROUND(Q13*0.15,2)</f>
        <v>2038.4</v>
      </c>
      <c r="S13" s="7">
        <f t="shared" ref="S13" si="19">ROUND(Q13*0.85,2)</f>
        <v>11550.96</v>
      </c>
    </row>
    <row r="14" spans="1:19" ht="15" customHeight="1" x14ac:dyDescent="0.25">
      <c r="A14" s="28">
        <f t="shared" si="11"/>
        <v>44044</v>
      </c>
      <c r="B14" s="7">
        <v>79963.5</v>
      </c>
      <c r="C14" s="7">
        <v>0</v>
      </c>
      <c r="D14" s="7">
        <v>-53738</v>
      </c>
      <c r="E14" s="7">
        <f t="shared" si="0"/>
        <v>26225.5</v>
      </c>
      <c r="F14" s="17"/>
      <c r="G14" s="7">
        <v>2164551.9900000002</v>
      </c>
      <c r="H14" s="7">
        <v>-243.23</v>
      </c>
      <c r="I14" s="7">
        <v>-2049854.75</v>
      </c>
      <c r="J14" s="7">
        <f t="shared" si="1"/>
        <v>114454.01000000024</v>
      </c>
      <c r="K14" s="17"/>
      <c r="L14" s="7">
        <f t="shared" si="2"/>
        <v>2244515.4900000002</v>
      </c>
      <c r="M14" s="7">
        <f t="shared" ref="M14" si="20">C14+H14</f>
        <v>-243.23</v>
      </c>
      <c r="N14" s="7">
        <f t="shared" ref="N14" si="21">D14+I14</f>
        <v>-2103592.75</v>
      </c>
      <c r="O14" s="7">
        <f t="shared" si="4"/>
        <v>140679.51000000024</v>
      </c>
      <c r="P14" s="7"/>
      <c r="Q14" s="7">
        <f>ROUND(O14*0.1,2)</f>
        <v>14067.95</v>
      </c>
      <c r="R14" s="7">
        <f t="shared" ref="R14" si="22">ROUND(Q14*0.15,2)</f>
        <v>2110.19</v>
      </c>
      <c r="S14" s="7">
        <f t="shared" ref="S14" si="23">ROUND(Q14*0.85,2)</f>
        <v>11957.76</v>
      </c>
    </row>
    <row r="15" spans="1:19" ht="15" customHeight="1" x14ac:dyDescent="0.25">
      <c r="A15" s="28">
        <f t="shared" si="11"/>
        <v>44051</v>
      </c>
      <c r="B15" s="7">
        <v>166944</v>
      </c>
      <c r="C15" s="7">
        <v>-190</v>
      </c>
      <c r="D15" s="7">
        <v>-178055</v>
      </c>
      <c r="E15" s="7">
        <f t="shared" si="0"/>
        <v>-11301</v>
      </c>
      <c r="F15" s="17"/>
      <c r="G15" s="7">
        <v>2784985.29</v>
      </c>
      <c r="H15" s="7">
        <v>-6</v>
      </c>
      <c r="I15" s="7">
        <v>-2634976.02</v>
      </c>
      <c r="J15" s="7">
        <f t="shared" si="1"/>
        <v>150003.27000000002</v>
      </c>
      <c r="K15" s="17"/>
      <c r="L15" s="7">
        <f t="shared" si="2"/>
        <v>2951929.29</v>
      </c>
      <c r="M15" s="7">
        <f t="shared" ref="M15" si="24">C15+H15</f>
        <v>-196</v>
      </c>
      <c r="N15" s="7">
        <f t="shared" ref="N15" si="25">D15+I15</f>
        <v>-2813031.02</v>
      </c>
      <c r="O15" s="7">
        <f t="shared" si="4"/>
        <v>138702.27000000002</v>
      </c>
      <c r="P15" s="7"/>
      <c r="Q15" s="7">
        <f>ROUND(O15*0.1,2)-0.01</f>
        <v>13870.22</v>
      </c>
      <c r="R15" s="7">
        <f t="shared" ref="R15" si="26">ROUND(Q15*0.15,2)</f>
        <v>2080.5300000000002</v>
      </c>
      <c r="S15" s="7">
        <f t="shared" ref="S15" si="27">ROUND(Q15*0.85,2)</f>
        <v>11789.69</v>
      </c>
    </row>
    <row r="16" spans="1:19" ht="15" customHeight="1" x14ac:dyDescent="0.25">
      <c r="A16" s="28">
        <f t="shared" si="11"/>
        <v>44058</v>
      </c>
      <c r="B16" s="7">
        <v>147784.5</v>
      </c>
      <c r="C16" s="7">
        <v>0</v>
      </c>
      <c r="D16" s="7">
        <v>-141082.75</v>
      </c>
      <c r="E16" s="7">
        <f t="shared" ref="E16" si="28">SUM(B16:D16)</f>
        <v>6701.75</v>
      </c>
      <c r="F16" s="17"/>
      <c r="G16" s="7">
        <v>3840433.36</v>
      </c>
      <c r="H16" s="7">
        <v>-500</v>
      </c>
      <c r="I16" s="7">
        <v>-3705679.58</v>
      </c>
      <c r="J16" s="7">
        <f t="shared" ref="J16" si="29">SUM(G16:I16)</f>
        <v>134253.7799999998</v>
      </c>
      <c r="K16" s="17"/>
      <c r="L16" s="7">
        <f t="shared" ref="L16" si="30">B16+G16</f>
        <v>3988217.86</v>
      </c>
      <c r="M16" s="7">
        <f t="shared" ref="M16" si="31">C16+H16</f>
        <v>-500</v>
      </c>
      <c r="N16" s="7">
        <f t="shared" ref="N16" si="32">D16+I16</f>
        <v>-3846762.33</v>
      </c>
      <c r="O16" s="7">
        <f t="shared" ref="O16" si="33">E16+J16</f>
        <v>140955.5299999998</v>
      </c>
      <c r="P16" s="7"/>
      <c r="Q16" s="7">
        <f>ROUND(O16*0.1,2)</f>
        <v>14095.55</v>
      </c>
      <c r="R16" s="7">
        <f t="shared" ref="R16" si="34">ROUND(Q16*0.15,2)</f>
        <v>2114.33</v>
      </c>
      <c r="S16" s="7">
        <f t="shared" ref="S16" si="35">ROUND(Q16*0.85,2)</f>
        <v>11981.22</v>
      </c>
    </row>
    <row r="17" spans="1:19" ht="15" customHeight="1" x14ac:dyDescent="0.25">
      <c r="A17" s="28">
        <f t="shared" si="11"/>
        <v>44065</v>
      </c>
      <c r="B17" s="7">
        <v>171865</v>
      </c>
      <c r="C17" s="7">
        <v>-1879.75</v>
      </c>
      <c r="D17" s="7">
        <v>-187835.25</v>
      </c>
      <c r="E17" s="7">
        <f t="shared" ref="E17" si="36">SUM(B17:D17)</f>
        <v>-17850</v>
      </c>
      <c r="F17" s="17"/>
      <c r="G17" s="7">
        <v>6990153.1500000004</v>
      </c>
      <c r="H17" s="7">
        <v>-247.02</v>
      </c>
      <c r="I17" s="7">
        <v>-6869253.04</v>
      </c>
      <c r="J17" s="7">
        <f t="shared" ref="J17" si="37">SUM(G17:I17)</f>
        <v>120653.09000000078</v>
      </c>
      <c r="K17" s="17"/>
      <c r="L17" s="7">
        <f t="shared" ref="L17" si="38">B17+G17</f>
        <v>7162018.1500000004</v>
      </c>
      <c r="M17" s="7">
        <f t="shared" ref="M17" si="39">C17+H17</f>
        <v>-2126.77</v>
      </c>
      <c r="N17" s="7">
        <f t="shared" ref="N17" si="40">D17+I17</f>
        <v>-7057088.29</v>
      </c>
      <c r="O17" s="7">
        <f t="shared" ref="O17" si="41">E17+J17</f>
        <v>102803.09000000078</v>
      </c>
      <c r="P17" s="7"/>
      <c r="Q17" s="7">
        <f>ROUND(O17*0.1,2)-0.01</f>
        <v>10280.299999999999</v>
      </c>
      <c r="R17" s="7">
        <f t="shared" ref="R17:R22" si="42">ROUND(Q17*0.15,2)</f>
        <v>1542.05</v>
      </c>
      <c r="S17" s="7">
        <f>ROUND(Q17*0.85,2)-0.01</f>
        <v>8738.25</v>
      </c>
    </row>
    <row r="18" spans="1:19" ht="15" customHeight="1" x14ac:dyDescent="0.25">
      <c r="A18" s="28">
        <f t="shared" ref="A18:A61" si="43">A17+7</f>
        <v>44072</v>
      </c>
      <c r="B18" s="7">
        <v>57791.75</v>
      </c>
      <c r="C18" s="7">
        <v>0</v>
      </c>
      <c r="D18" s="7">
        <v>-49655.5</v>
      </c>
      <c r="E18" s="7">
        <f t="shared" ref="E18" si="44">SUM(B18:D18)</f>
        <v>8136.25</v>
      </c>
      <c r="F18" s="17"/>
      <c r="G18" s="7">
        <v>10257521.52</v>
      </c>
      <c r="H18" s="7">
        <v>-104.27</v>
      </c>
      <c r="I18" s="7">
        <v>-10173544.289999999</v>
      </c>
      <c r="J18" s="7">
        <f t="shared" ref="J18" si="45">SUM(G18:I18)</f>
        <v>83872.960000000894</v>
      </c>
      <c r="K18" s="17"/>
      <c r="L18" s="7">
        <f t="shared" ref="L18" si="46">B18+G18</f>
        <v>10315313.27</v>
      </c>
      <c r="M18" s="7">
        <f t="shared" ref="M18" si="47">C18+H18</f>
        <v>-104.27</v>
      </c>
      <c r="N18" s="7">
        <f t="shared" ref="N18" si="48">D18+I18</f>
        <v>-10223199.789999999</v>
      </c>
      <c r="O18" s="7">
        <f t="shared" ref="O18" si="49">E18+J18</f>
        <v>92009.210000000894</v>
      </c>
      <c r="P18" s="7"/>
      <c r="Q18" s="7">
        <f>ROUND(O18*0.1,2)</f>
        <v>9200.92</v>
      </c>
      <c r="R18" s="7">
        <f t="shared" si="42"/>
        <v>1380.14</v>
      </c>
      <c r="S18" s="7">
        <f t="shared" ref="S18:S23" si="50">ROUND(Q18*0.85,2)</f>
        <v>7820.78</v>
      </c>
    </row>
    <row r="19" spans="1:19" ht="15" customHeight="1" x14ac:dyDescent="0.25">
      <c r="A19" s="28">
        <f t="shared" si="43"/>
        <v>44079</v>
      </c>
      <c r="B19" s="7">
        <v>61581</v>
      </c>
      <c r="C19" s="7">
        <v>-420</v>
      </c>
      <c r="D19" s="7">
        <v>-88192.25</v>
      </c>
      <c r="E19" s="7">
        <f t="shared" ref="E19" si="51">SUM(B19:D19)</f>
        <v>-27031.25</v>
      </c>
      <c r="F19" s="17"/>
      <c r="G19" s="7">
        <v>9450600.2699999996</v>
      </c>
      <c r="H19" s="7">
        <v>-165</v>
      </c>
      <c r="I19" s="7">
        <v>-9323322.7699999996</v>
      </c>
      <c r="J19" s="7">
        <f t="shared" ref="J19" si="52">SUM(G19:I19)</f>
        <v>127112.5</v>
      </c>
      <c r="K19" s="17"/>
      <c r="L19" s="7">
        <f t="shared" ref="L19" si="53">B19+G19</f>
        <v>9512181.2699999996</v>
      </c>
      <c r="M19" s="7">
        <f t="shared" ref="M19" si="54">C19+H19</f>
        <v>-585</v>
      </c>
      <c r="N19" s="7">
        <f t="shared" ref="N19" si="55">D19+I19</f>
        <v>-9411515.0199999996</v>
      </c>
      <c r="O19" s="7">
        <f t="shared" ref="O19" si="56">E19+J19</f>
        <v>100081.25</v>
      </c>
      <c r="P19" s="7"/>
      <c r="Q19" s="7">
        <f>ROUND(O19*0.1,2)-0.01</f>
        <v>10008.119999999999</v>
      </c>
      <c r="R19" s="7">
        <f t="shared" si="42"/>
        <v>1501.22</v>
      </c>
      <c r="S19" s="7">
        <f t="shared" si="50"/>
        <v>8506.9</v>
      </c>
    </row>
    <row r="20" spans="1:19" ht="15" customHeight="1" x14ac:dyDescent="0.25">
      <c r="A20" s="28">
        <f t="shared" si="43"/>
        <v>44086</v>
      </c>
      <c r="B20" s="7">
        <v>212298</v>
      </c>
      <c r="C20" s="7">
        <v>-133</v>
      </c>
      <c r="D20" s="7">
        <v>-121600.75</v>
      </c>
      <c r="E20" s="7">
        <f t="shared" ref="E20" si="57">SUM(B20:D20)</f>
        <v>90564.25</v>
      </c>
      <c r="F20" s="17"/>
      <c r="G20" s="7">
        <v>10456273.23</v>
      </c>
      <c r="H20" s="7">
        <v>-1155.55</v>
      </c>
      <c r="I20" s="7">
        <v>-9938977.9199999999</v>
      </c>
      <c r="J20" s="7">
        <f t="shared" ref="J20" si="58">SUM(G20:I20)</f>
        <v>516139.75999999978</v>
      </c>
      <c r="K20" s="17"/>
      <c r="L20" s="7">
        <f t="shared" ref="L20" si="59">B20+G20</f>
        <v>10668571.23</v>
      </c>
      <c r="M20" s="7">
        <f t="shared" ref="M20" si="60">C20+H20</f>
        <v>-1288.55</v>
      </c>
      <c r="N20" s="7">
        <f t="shared" ref="N20" si="61">D20+I20</f>
        <v>-10060578.67</v>
      </c>
      <c r="O20" s="7">
        <f t="shared" ref="O20" si="62">E20+J20</f>
        <v>606704.00999999978</v>
      </c>
      <c r="P20" s="7"/>
      <c r="Q20" s="7">
        <f>ROUND(O20*0.1,2)</f>
        <v>60670.400000000001</v>
      </c>
      <c r="R20" s="7">
        <f t="shared" si="42"/>
        <v>9100.56</v>
      </c>
      <c r="S20" s="7">
        <f t="shared" si="50"/>
        <v>51569.84</v>
      </c>
    </row>
    <row r="21" spans="1:19" ht="15" customHeight="1" x14ac:dyDescent="0.25">
      <c r="A21" s="28">
        <f t="shared" si="43"/>
        <v>44093</v>
      </c>
      <c r="B21" s="7">
        <v>121818.25</v>
      </c>
      <c r="C21" s="7">
        <v>-5</v>
      </c>
      <c r="D21" s="7">
        <v>-63759.5</v>
      </c>
      <c r="E21" s="7">
        <f t="shared" ref="E21" si="63">SUM(B21:D21)</f>
        <v>58053.75</v>
      </c>
      <c r="F21" s="17"/>
      <c r="G21" s="7">
        <v>7133955.9299999997</v>
      </c>
      <c r="H21" s="7">
        <v>-355.9</v>
      </c>
      <c r="I21" s="7">
        <v>-7105055.8600000003</v>
      </c>
      <c r="J21" s="7">
        <f t="shared" ref="J21" si="64">SUM(G21:I21)</f>
        <v>28544.169999998994</v>
      </c>
      <c r="K21" s="17"/>
      <c r="L21" s="7">
        <f t="shared" ref="L21" si="65">B21+G21</f>
        <v>7255774.1799999997</v>
      </c>
      <c r="M21" s="7">
        <f t="shared" ref="M21" si="66">C21+H21</f>
        <v>-360.9</v>
      </c>
      <c r="N21" s="7">
        <f t="shared" ref="N21" si="67">D21+I21</f>
        <v>-7168815.3600000003</v>
      </c>
      <c r="O21" s="7">
        <f t="shared" ref="O21" si="68">E21+J21</f>
        <v>86597.919999998994</v>
      </c>
      <c r="P21" s="7"/>
      <c r="Q21" s="7">
        <f>ROUND(O21*0.1,2)+0.01</f>
        <v>8659.8000000000011</v>
      </c>
      <c r="R21" s="7">
        <f t="shared" si="42"/>
        <v>1298.97</v>
      </c>
      <c r="S21" s="7">
        <f t="shared" si="50"/>
        <v>7360.83</v>
      </c>
    </row>
    <row r="22" spans="1:19" ht="15" customHeight="1" x14ac:dyDescent="0.25">
      <c r="A22" s="28">
        <f t="shared" si="43"/>
        <v>44100</v>
      </c>
      <c r="B22" s="7">
        <v>105812.5</v>
      </c>
      <c r="C22" s="7">
        <v>0</v>
      </c>
      <c r="D22" s="7">
        <v>-75059.5</v>
      </c>
      <c r="E22" s="7">
        <f t="shared" ref="E22" si="69">SUM(B22:D22)</f>
        <v>30753</v>
      </c>
      <c r="F22" s="17"/>
      <c r="G22" s="7">
        <v>11174127.869999999</v>
      </c>
      <c r="H22" s="7">
        <v>-3517.21</v>
      </c>
      <c r="I22" s="7">
        <v>-10966388.119999999</v>
      </c>
      <c r="J22" s="7">
        <f t="shared" ref="J22" si="70">SUM(G22:I22)</f>
        <v>204222.53999999911</v>
      </c>
      <c r="K22" s="17"/>
      <c r="L22" s="7">
        <f t="shared" ref="L22" si="71">B22+G22</f>
        <v>11279940.369999999</v>
      </c>
      <c r="M22" s="7">
        <f t="shared" ref="M22" si="72">C22+H22</f>
        <v>-3517.21</v>
      </c>
      <c r="N22" s="7">
        <f t="shared" ref="N22" si="73">D22+I22</f>
        <v>-11041447.619999999</v>
      </c>
      <c r="O22" s="7">
        <f t="shared" ref="O22" si="74">E22+J22</f>
        <v>234975.53999999911</v>
      </c>
      <c r="P22" s="7"/>
      <c r="Q22" s="7">
        <f>ROUND(O22*0.1,2)</f>
        <v>23497.55</v>
      </c>
      <c r="R22" s="7">
        <f t="shared" si="42"/>
        <v>3524.63</v>
      </c>
      <c r="S22" s="7">
        <f t="shared" si="50"/>
        <v>19972.919999999998</v>
      </c>
    </row>
    <row r="23" spans="1:19" ht="15" customHeight="1" x14ac:dyDescent="0.25">
      <c r="A23" s="28">
        <f t="shared" si="43"/>
        <v>44107</v>
      </c>
      <c r="B23" s="7">
        <v>143979.5</v>
      </c>
      <c r="C23" s="7">
        <v>-190</v>
      </c>
      <c r="D23" s="7">
        <v>-129427.25</v>
      </c>
      <c r="E23" s="7">
        <f t="shared" ref="E23" si="75">SUM(B23:D23)</f>
        <v>14362.25</v>
      </c>
      <c r="F23" s="17"/>
      <c r="G23" s="7">
        <v>4197168.59</v>
      </c>
      <c r="H23" s="7">
        <v>-1022.7</v>
      </c>
      <c r="I23" s="7">
        <v>-3848965.27</v>
      </c>
      <c r="J23" s="7">
        <f t="shared" ref="J23" si="76">SUM(G23:I23)</f>
        <v>347180.61999999965</v>
      </c>
      <c r="K23" s="17"/>
      <c r="L23" s="7">
        <f t="shared" ref="L23" si="77">B23+G23</f>
        <v>4341148.09</v>
      </c>
      <c r="M23" s="7">
        <f t="shared" ref="M23" si="78">C23+H23</f>
        <v>-1212.7</v>
      </c>
      <c r="N23" s="7">
        <f t="shared" ref="N23" si="79">D23+I23</f>
        <v>-3978392.52</v>
      </c>
      <c r="O23" s="7">
        <f t="shared" ref="O23" si="80">E23+J23</f>
        <v>361542.86999999965</v>
      </c>
      <c r="P23" s="7"/>
      <c r="Q23" s="7">
        <f>ROUND(O23*0.1,2)</f>
        <v>36154.29</v>
      </c>
      <c r="R23" s="7">
        <f t="shared" ref="R23" si="81">ROUND(Q23*0.15,2)</f>
        <v>5423.14</v>
      </c>
      <c r="S23" s="7">
        <f t="shared" si="50"/>
        <v>30731.15</v>
      </c>
    </row>
    <row r="24" spans="1:19" ht="15" customHeight="1" x14ac:dyDescent="0.25">
      <c r="A24" s="28">
        <f t="shared" si="43"/>
        <v>44114</v>
      </c>
      <c r="B24" s="7">
        <v>119501.5</v>
      </c>
      <c r="C24" s="7">
        <v>-225</v>
      </c>
      <c r="D24" s="7">
        <v>-118828</v>
      </c>
      <c r="E24" s="7">
        <f t="shared" ref="E24" si="82">SUM(B24:D24)</f>
        <v>448.5</v>
      </c>
      <c r="F24" s="17"/>
      <c r="G24" s="7">
        <v>3856884.95</v>
      </c>
      <c r="H24" s="7">
        <v>-439.56</v>
      </c>
      <c r="I24" s="7">
        <v>-3128929.5</v>
      </c>
      <c r="J24" s="7">
        <f t="shared" ref="J24" si="83">SUM(G24:I24)</f>
        <v>727515.89000000013</v>
      </c>
      <c r="K24" s="17"/>
      <c r="L24" s="7">
        <f t="shared" ref="L24" si="84">B24+G24</f>
        <v>3976386.45</v>
      </c>
      <c r="M24" s="7">
        <f t="shared" ref="M24" si="85">C24+H24</f>
        <v>-664.56</v>
      </c>
      <c r="N24" s="7">
        <f t="shared" ref="N24" si="86">D24+I24</f>
        <v>-3247757.5</v>
      </c>
      <c r="O24" s="7">
        <f t="shared" ref="O24" si="87">E24+J24</f>
        <v>727964.39000000013</v>
      </c>
      <c r="P24" s="7"/>
      <c r="Q24" s="7">
        <f>ROUND(O24*0.1,2)</f>
        <v>72796.44</v>
      </c>
      <c r="R24" s="7">
        <f t="shared" ref="R24" si="88">ROUND(Q24*0.15,2)</f>
        <v>10919.47</v>
      </c>
      <c r="S24" s="7">
        <f t="shared" ref="S24" si="89">ROUND(Q24*0.85,2)</f>
        <v>61876.97</v>
      </c>
    </row>
    <row r="25" spans="1:19" ht="15" customHeight="1" x14ac:dyDescent="0.25">
      <c r="A25" s="28">
        <f t="shared" si="43"/>
        <v>44121</v>
      </c>
      <c r="B25" s="7">
        <v>97152.5</v>
      </c>
      <c r="C25" s="7">
        <v>-320</v>
      </c>
      <c r="D25" s="7">
        <v>-64913.75</v>
      </c>
      <c r="E25" s="7">
        <f t="shared" ref="E25" si="90">SUM(B25:D25)</f>
        <v>31918.75</v>
      </c>
      <c r="F25" s="17"/>
      <c r="G25" s="7">
        <v>3713207.77</v>
      </c>
      <c r="H25" s="7">
        <v>-625.48</v>
      </c>
      <c r="I25" s="7">
        <v>-3616766.51</v>
      </c>
      <c r="J25" s="7">
        <f t="shared" ref="J25" si="91">SUM(G25:I25)</f>
        <v>95815.780000000261</v>
      </c>
      <c r="K25" s="17"/>
      <c r="L25" s="7">
        <f t="shared" ref="L25" si="92">B25+G25</f>
        <v>3810360.27</v>
      </c>
      <c r="M25" s="7">
        <f t="shared" ref="M25" si="93">C25+H25</f>
        <v>-945.48</v>
      </c>
      <c r="N25" s="7">
        <f t="shared" ref="N25" si="94">D25+I25</f>
        <v>-3681680.26</v>
      </c>
      <c r="O25" s="7">
        <f t="shared" ref="O25" si="95">E25+J25</f>
        <v>127734.53000000026</v>
      </c>
      <c r="P25" s="7"/>
      <c r="Q25" s="7">
        <f>ROUND(O25*0.1,2)</f>
        <v>12773.45</v>
      </c>
      <c r="R25" s="7">
        <f t="shared" ref="R25" si="96">ROUND(Q25*0.15,2)</f>
        <v>1916.02</v>
      </c>
      <c r="S25" s="7">
        <f t="shared" ref="S25" si="97">ROUND(Q25*0.85,2)</f>
        <v>10857.43</v>
      </c>
    </row>
    <row r="26" spans="1:19" ht="15" customHeight="1" x14ac:dyDescent="0.25">
      <c r="A26" s="28">
        <f t="shared" si="43"/>
        <v>44128</v>
      </c>
      <c r="B26" s="7">
        <v>169408.75</v>
      </c>
      <c r="C26" s="7">
        <v>0</v>
      </c>
      <c r="D26" s="7">
        <v>-121910.5</v>
      </c>
      <c r="E26" s="7">
        <f t="shared" ref="E26" si="98">SUM(B26:D26)</f>
        <v>47498.25</v>
      </c>
      <c r="F26" s="17"/>
      <c r="G26" s="7">
        <v>3302426.88</v>
      </c>
      <c r="H26" s="7">
        <v>-946.47</v>
      </c>
      <c r="I26" s="7">
        <v>-2990511.81</v>
      </c>
      <c r="J26" s="7">
        <f t="shared" ref="J26" si="99">SUM(G26:I26)</f>
        <v>310968.59999999963</v>
      </c>
      <c r="K26" s="17"/>
      <c r="L26" s="7">
        <f t="shared" ref="L26" si="100">B26+G26</f>
        <v>3471835.63</v>
      </c>
      <c r="M26" s="7">
        <f t="shared" ref="M26" si="101">C26+H26</f>
        <v>-946.47</v>
      </c>
      <c r="N26" s="7">
        <f t="shared" ref="N26" si="102">D26+I26</f>
        <v>-3112422.31</v>
      </c>
      <c r="O26" s="7">
        <f t="shared" ref="O26" si="103">E26+J26</f>
        <v>358466.84999999963</v>
      </c>
      <c r="P26" s="7"/>
      <c r="Q26" s="7">
        <f>ROUND(O26*0.1,2)</f>
        <v>35846.69</v>
      </c>
      <c r="R26" s="7">
        <f t="shared" ref="R26" si="104">ROUND(Q26*0.15,2)</f>
        <v>5377</v>
      </c>
      <c r="S26" s="7">
        <f t="shared" ref="S26" si="105">ROUND(Q26*0.85,2)</f>
        <v>30469.69</v>
      </c>
    </row>
    <row r="27" spans="1:19" ht="15" customHeight="1" x14ac:dyDescent="0.25">
      <c r="A27" s="28">
        <f t="shared" si="43"/>
        <v>44135</v>
      </c>
      <c r="B27" s="7">
        <v>158747.25</v>
      </c>
      <c r="C27" s="7">
        <v>-20</v>
      </c>
      <c r="D27" s="7">
        <v>-180596.25</v>
      </c>
      <c r="E27" s="7">
        <f t="shared" ref="E27" si="106">SUM(B27:D27)</f>
        <v>-21869</v>
      </c>
      <c r="F27" s="17"/>
      <c r="G27" s="7">
        <v>3364268.95</v>
      </c>
      <c r="H27" s="7">
        <v>-38.6</v>
      </c>
      <c r="I27" s="7">
        <v>-3150467.22</v>
      </c>
      <c r="J27" s="7">
        <f t="shared" ref="J27" si="107">SUM(G27:I27)</f>
        <v>213763.12999999989</v>
      </c>
      <c r="K27" s="17"/>
      <c r="L27" s="7">
        <f t="shared" ref="L27" si="108">B27+G27</f>
        <v>3523016.2</v>
      </c>
      <c r="M27" s="7">
        <f t="shared" ref="M27" si="109">C27+H27</f>
        <v>-58.6</v>
      </c>
      <c r="N27" s="7">
        <f t="shared" ref="N27" si="110">D27+I27</f>
        <v>-3331063.47</v>
      </c>
      <c r="O27" s="7">
        <f t="shared" ref="O27" si="111">E27+J27</f>
        <v>191894.12999999989</v>
      </c>
      <c r="P27" s="7"/>
      <c r="Q27" s="7">
        <f>ROUND(O27*0.1,2)+0.01</f>
        <v>19189.419999999998</v>
      </c>
      <c r="R27" s="7">
        <f t="shared" ref="R27" si="112">ROUND(Q27*0.15,2)</f>
        <v>2878.41</v>
      </c>
      <c r="S27" s="7">
        <f t="shared" ref="S27" si="113">ROUND(Q27*0.85,2)</f>
        <v>16311.01</v>
      </c>
    </row>
    <row r="28" spans="1:19" ht="15" customHeight="1" x14ac:dyDescent="0.25">
      <c r="A28" s="28">
        <f t="shared" si="43"/>
        <v>44142</v>
      </c>
      <c r="B28" s="7">
        <v>372888.5</v>
      </c>
      <c r="C28" s="7">
        <v>-315</v>
      </c>
      <c r="D28" s="7">
        <v>-314193.5</v>
      </c>
      <c r="E28" s="7">
        <f t="shared" ref="E28" si="114">SUM(B28:D28)</f>
        <v>58380</v>
      </c>
      <c r="F28" s="17"/>
      <c r="G28" s="7">
        <v>3517908.62</v>
      </c>
      <c r="H28" s="7">
        <v>-108</v>
      </c>
      <c r="I28" s="7">
        <v>-3148485.11</v>
      </c>
      <c r="J28" s="7">
        <f t="shared" ref="J28" si="115">SUM(G28:I28)</f>
        <v>369315.51000000024</v>
      </c>
      <c r="K28" s="17"/>
      <c r="L28" s="7">
        <f t="shared" ref="L28" si="116">B28+G28</f>
        <v>3890797.12</v>
      </c>
      <c r="M28" s="7">
        <f t="shared" ref="M28" si="117">C28+H28</f>
        <v>-423</v>
      </c>
      <c r="N28" s="7">
        <f t="shared" ref="N28" si="118">D28+I28</f>
        <v>-3462678.61</v>
      </c>
      <c r="O28" s="7">
        <f t="shared" ref="O28" si="119">E28+J28</f>
        <v>427695.51000000024</v>
      </c>
      <c r="P28" s="7"/>
      <c r="Q28" s="7">
        <f t="shared" ref="Q28:Q33" si="120">ROUND(O28*0.1,2)</f>
        <v>42769.55</v>
      </c>
      <c r="R28" s="7">
        <f t="shared" ref="R28" si="121">ROUND(Q28*0.15,2)</f>
        <v>6415.43</v>
      </c>
      <c r="S28" s="7">
        <f t="shared" ref="S28" si="122">ROUND(Q28*0.85,2)</f>
        <v>36354.120000000003</v>
      </c>
    </row>
    <row r="29" spans="1:19" ht="15" customHeight="1" x14ac:dyDescent="0.25">
      <c r="A29" s="28">
        <f t="shared" si="43"/>
        <v>44149</v>
      </c>
      <c r="B29" s="7">
        <v>192359.75</v>
      </c>
      <c r="C29" s="7">
        <v>-692</v>
      </c>
      <c r="D29" s="7">
        <v>-211887.25</v>
      </c>
      <c r="E29" s="7">
        <f t="shared" ref="E29" si="123">SUM(B29:D29)</f>
        <v>-20219.5</v>
      </c>
      <c r="F29" s="17"/>
      <c r="G29" s="7">
        <v>4254709.79</v>
      </c>
      <c r="H29" s="7">
        <v>-4234.8900000000003</v>
      </c>
      <c r="I29" s="7">
        <v>-4079395.7</v>
      </c>
      <c r="J29" s="7">
        <f t="shared" ref="J29" si="124">SUM(G29:I29)</f>
        <v>171079.20000000019</v>
      </c>
      <c r="K29" s="17"/>
      <c r="L29" s="7">
        <f t="shared" ref="L29" si="125">B29+G29</f>
        <v>4447069.54</v>
      </c>
      <c r="M29" s="7">
        <f t="shared" ref="M29" si="126">C29+H29</f>
        <v>-4926.8900000000003</v>
      </c>
      <c r="N29" s="7">
        <f t="shared" ref="N29" si="127">D29+I29</f>
        <v>-4291282.95</v>
      </c>
      <c r="O29" s="7">
        <f t="shared" ref="O29" si="128">E29+J29</f>
        <v>150859.70000000019</v>
      </c>
      <c r="P29" s="7"/>
      <c r="Q29" s="7">
        <f t="shared" si="120"/>
        <v>15085.97</v>
      </c>
      <c r="R29" s="7">
        <f t="shared" ref="R29" si="129">ROUND(Q29*0.15,2)</f>
        <v>2262.9</v>
      </c>
      <c r="S29" s="7">
        <f t="shared" ref="S29" si="130">ROUND(Q29*0.85,2)</f>
        <v>12823.07</v>
      </c>
    </row>
    <row r="30" spans="1:19" ht="15" customHeight="1" x14ac:dyDescent="0.25">
      <c r="A30" s="28">
        <f t="shared" si="43"/>
        <v>44156</v>
      </c>
      <c r="B30" s="7">
        <v>199284.75</v>
      </c>
      <c r="C30" s="7">
        <v>0</v>
      </c>
      <c r="D30" s="7">
        <v>-386639</v>
      </c>
      <c r="E30" s="7">
        <f t="shared" ref="E30" si="131">SUM(B30:D30)</f>
        <v>-187354.25</v>
      </c>
      <c r="F30" s="17"/>
      <c r="G30" s="7">
        <v>4462957.83</v>
      </c>
      <c r="H30" s="7">
        <v>-166</v>
      </c>
      <c r="I30" s="7">
        <v>-4141051.99</v>
      </c>
      <c r="J30" s="7">
        <f t="shared" ref="J30" si="132">SUM(G30:I30)</f>
        <v>321739.83999999985</v>
      </c>
      <c r="K30" s="17"/>
      <c r="L30" s="7">
        <f t="shared" ref="L30" si="133">B30+G30</f>
        <v>4662242.58</v>
      </c>
      <c r="M30" s="7">
        <f t="shared" ref="M30" si="134">C30+H30</f>
        <v>-166</v>
      </c>
      <c r="N30" s="7">
        <f t="shared" ref="N30" si="135">D30+I30</f>
        <v>-4527690.99</v>
      </c>
      <c r="O30" s="7">
        <f t="shared" ref="O30" si="136">E30+J30</f>
        <v>134385.58999999985</v>
      </c>
      <c r="P30" s="7"/>
      <c r="Q30" s="7">
        <f t="shared" si="120"/>
        <v>13438.56</v>
      </c>
      <c r="R30" s="7">
        <f t="shared" ref="R30" si="137">ROUND(Q30*0.15,2)</f>
        <v>2015.78</v>
      </c>
      <c r="S30" s="7">
        <f t="shared" ref="S30" si="138">ROUND(Q30*0.85,2)</f>
        <v>11422.78</v>
      </c>
    </row>
    <row r="31" spans="1:19" ht="15" customHeight="1" x14ac:dyDescent="0.25">
      <c r="A31" s="28">
        <f t="shared" si="43"/>
        <v>44163</v>
      </c>
      <c r="B31" s="7">
        <v>179938.75</v>
      </c>
      <c r="C31" s="7">
        <v>-2100</v>
      </c>
      <c r="D31" s="7">
        <v>-148075.75</v>
      </c>
      <c r="E31" s="7">
        <f t="shared" ref="E31" si="139">SUM(B31:D31)</f>
        <v>29763</v>
      </c>
      <c r="F31" s="17"/>
      <c r="G31" s="7">
        <v>4705485.43</v>
      </c>
      <c r="H31" s="7">
        <v>-1358.54</v>
      </c>
      <c r="I31" s="7">
        <v>-4138446.13</v>
      </c>
      <c r="J31" s="7">
        <f t="shared" ref="J31" si="140">SUM(G31:I31)</f>
        <v>565680.75999999978</v>
      </c>
      <c r="K31" s="17"/>
      <c r="L31" s="7">
        <f t="shared" ref="L31" si="141">B31+G31</f>
        <v>4885424.18</v>
      </c>
      <c r="M31" s="7">
        <f t="shared" ref="M31" si="142">C31+H31</f>
        <v>-3458.54</v>
      </c>
      <c r="N31" s="7">
        <f t="shared" ref="N31" si="143">D31+I31</f>
        <v>-4286521.88</v>
      </c>
      <c r="O31" s="7">
        <f t="shared" ref="O31" si="144">E31+J31</f>
        <v>595443.75999999978</v>
      </c>
      <c r="P31" s="7"/>
      <c r="Q31" s="7">
        <f t="shared" si="120"/>
        <v>59544.38</v>
      </c>
      <c r="R31" s="7">
        <f t="shared" ref="R31" si="145">ROUND(Q31*0.15,2)</f>
        <v>8931.66</v>
      </c>
      <c r="S31" s="7">
        <f t="shared" ref="S31" si="146">ROUND(Q31*0.85,2)</f>
        <v>50612.72</v>
      </c>
    </row>
    <row r="32" spans="1:19" ht="15" customHeight="1" x14ac:dyDescent="0.25">
      <c r="A32" s="28">
        <f t="shared" si="43"/>
        <v>44170</v>
      </c>
      <c r="B32" s="7">
        <v>356271.25</v>
      </c>
      <c r="C32" s="7">
        <v>-300</v>
      </c>
      <c r="D32" s="7">
        <v>-297576</v>
      </c>
      <c r="E32" s="7">
        <f t="shared" ref="E32" si="147">SUM(B32:D32)</f>
        <v>58395.25</v>
      </c>
      <c r="F32" s="17"/>
      <c r="G32" s="7">
        <v>4253182.97</v>
      </c>
      <c r="H32" s="7">
        <v>-610</v>
      </c>
      <c r="I32" s="7">
        <v>-3794072.43</v>
      </c>
      <c r="J32" s="7">
        <f t="shared" ref="J32" si="148">SUM(G32:I32)</f>
        <v>458500.53999999957</v>
      </c>
      <c r="K32" s="17"/>
      <c r="L32" s="7">
        <f t="shared" ref="L32" si="149">B32+G32</f>
        <v>4609454.22</v>
      </c>
      <c r="M32" s="7">
        <f t="shared" ref="M32" si="150">C32+H32</f>
        <v>-910</v>
      </c>
      <c r="N32" s="7">
        <f t="shared" ref="N32" si="151">D32+I32</f>
        <v>-4091648.43</v>
      </c>
      <c r="O32" s="7">
        <f t="shared" ref="O32" si="152">E32+J32</f>
        <v>516895.78999999957</v>
      </c>
      <c r="P32" s="7"/>
      <c r="Q32" s="7">
        <f t="shared" si="120"/>
        <v>51689.58</v>
      </c>
      <c r="R32" s="7">
        <f t="shared" ref="R32" si="153">ROUND(Q32*0.15,2)</f>
        <v>7753.44</v>
      </c>
      <c r="S32" s="7">
        <f t="shared" ref="S32" si="154">ROUND(Q32*0.85,2)</f>
        <v>43936.14</v>
      </c>
    </row>
    <row r="33" spans="1:19" ht="15" customHeight="1" x14ac:dyDescent="0.25">
      <c r="A33" s="28">
        <f t="shared" si="43"/>
        <v>44177</v>
      </c>
      <c r="B33" s="7">
        <v>466765.5</v>
      </c>
      <c r="C33" s="7">
        <v>0</v>
      </c>
      <c r="D33" s="7">
        <v>-421678.75</v>
      </c>
      <c r="E33" s="7">
        <f t="shared" ref="E33" si="155">SUM(B33:D33)</f>
        <v>45086.75</v>
      </c>
      <c r="F33" s="17"/>
      <c r="G33" s="7">
        <v>4775495.0199999996</v>
      </c>
      <c r="H33" s="7">
        <v>-55</v>
      </c>
      <c r="I33" s="7">
        <v>-4471374.2300000004</v>
      </c>
      <c r="J33" s="7">
        <f t="shared" ref="J33" si="156">SUM(G33:I33)</f>
        <v>304065.78999999911</v>
      </c>
      <c r="K33" s="17"/>
      <c r="L33" s="7">
        <f t="shared" ref="L33" si="157">B33+G33</f>
        <v>5242260.5199999996</v>
      </c>
      <c r="M33" s="7">
        <f t="shared" ref="M33" si="158">C33+H33</f>
        <v>-55</v>
      </c>
      <c r="N33" s="7">
        <f t="shared" ref="N33" si="159">D33+I33</f>
        <v>-4893052.9800000004</v>
      </c>
      <c r="O33" s="7">
        <f t="shared" ref="O33" si="160">E33+J33</f>
        <v>349152.53999999911</v>
      </c>
      <c r="P33" s="7"/>
      <c r="Q33" s="7">
        <f t="shared" si="120"/>
        <v>34915.25</v>
      </c>
      <c r="R33" s="7">
        <f t="shared" ref="R33" si="161">ROUND(Q33*0.15,2)</f>
        <v>5237.29</v>
      </c>
      <c r="S33" s="7">
        <f t="shared" ref="S33" si="162">ROUND(Q33*0.85,2)</f>
        <v>29677.96</v>
      </c>
    </row>
    <row r="34" spans="1:19" ht="15" customHeight="1" x14ac:dyDescent="0.25">
      <c r="A34" s="28">
        <f t="shared" si="43"/>
        <v>44184</v>
      </c>
      <c r="B34" s="7">
        <v>305948</v>
      </c>
      <c r="C34" s="7">
        <v>0</v>
      </c>
      <c r="D34" s="7">
        <v>-230177.5</v>
      </c>
      <c r="E34" s="7">
        <f t="shared" ref="E34" si="163">SUM(B34:D34)</f>
        <v>75770.5</v>
      </c>
      <c r="F34" s="17"/>
      <c r="G34" s="7">
        <v>5191040.46</v>
      </c>
      <c r="H34" s="7">
        <v>-31687.22</v>
      </c>
      <c r="I34" s="7">
        <v>-5092345.8600000003</v>
      </c>
      <c r="J34" s="7">
        <f t="shared" ref="J34" si="164">SUM(G34:I34)</f>
        <v>67007.379999999888</v>
      </c>
      <c r="K34" s="17"/>
      <c r="L34" s="7">
        <f t="shared" ref="L34" si="165">B34+G34</f>
        <v>5496988.46</v>
      </c>
      <c r="M34" s="7">
        <f t="shared" ref="M34" si="166">C34+H34</f>
        <v>-31687.22</v>
      </c>
      <c r="N34" s="7">
        <f t="shared" ref="N34" si="167">D34+I34</f>
        <v>-5322523.3600000003</v>
      </c>
      <c r="O34" s="7">
        <f t="shared" ref="O34" si="168">E34+J34</f>
        <v>142777.87999999989</v>
      </c>
      <c r="P34" s="7"/>
      <c r="Q34" s="7">
        <f t="shared" ref="Q34" si="169">ROUND(O34*0.1,2)</f>
        <v>14277.79</v>
      </c>
      <c r="R34" s="7">
        <f t="shared" ref="R34" si="170">ROUND(Q34*0.15,2)</f>
        <v>2141.67</v>
      </c>
      <c r="S34" s="7">
        <f t="shared" ref="S34" si="171">ROUND(Q34*0.85,2)</f>
        <v>12136.12</v>
      </c>
    </row>
    <row r="35" spans="1:19" ht="15" customHeight="1" x14ac:dyDescent="0.25">
      <c r="A35" s="28">
        <f t="shared" si="43"/>
        <v>44191</v>
      </c>
      <c r="B35" s="7">
        <v>402815.25</v>
      </c>
      <c r="C35" s="7">
        <v>-50</v>
      </c>
      <c r="D35" s="7">
        <v>-433754.5</v>
      </c>
      <c r="E35" s="7">
        <f t="shared" ref="E35" si="172">SUM(B35:D35)</f>
        <v>-30989.25</v>
      </c>
      <c r="F35" s="17"/>
      <c r="G35" s="7">
        <v>4547293.0199999996</v>
      </c>
      <c r="H35" s="7">
        <v>-134</v>
      </c>
      <c r="I35" s="7">
        <v>-4003879.91</v>
      </c>
      <c r="J35" s="7">
        <f t="shared" ref="J35" si="173">SUM(G35:I35)</f>
        <v>543279.1099999994</v>
      </c>
      <c r="K35" s="17"/>
      <c r="L35" s="7">
        <f t="shared" ref="L35" si="174">B35+G35</f>
        <v>4950108.2699999996</v>
      </c>
      <c r="M35" s="7">
        <f t="shared" ref="M35" si="175">C35+H35</f>
        <v>-184</v>
      </c>
      <c r="N35" s="7">
        <f t="shared" ref="N35" si="176">D35+I35</f>
        <v>-4437634.41</v>
      </c>
      <c r="O35" s="7">
        <f t="shared" ref="O35" si="177">E35+J35</f>
        <v>512289.8599999994</v>
      </c>
      <c r="P35" s="7"/>
      <c r="Q35" s="7">
        <f t="shared" ref="Q35" si="178">ROUND(O35*0.1,2)</f>
        <v>51228.99</v>
      </c>
      <c r="R35" s="7">
        <f t="shared" ref="R35" si="179">ROUND(Q35*0.15,2)</f>
        <v>7684.35</v>
      </c>
      <c r="S35" s="7">
        <f t="shared" ref="S35" si="180">ROUND(Q35*0.85,2)</f>
        <v>43544.639999999999</v>
      </c>
    </row>
    <row r="36" spans="1:19" ht="15" customHeight="1" x14ac:dyDescent="0.25">
      <c r="A36" s="28">
        <f t="shared" si="43"/>
        <v>44198</v>
      </c>
      <c r="B36" s="7">
        <v>407360.25</v>
      </c>
      <c r="C36" s="7">
        <v>-720</v>
      </c>
      <c r="D36" s="7">
        <v>-288929.5</v>
      </c>
      <c r="E36" s="7">
        <f t="shared" ref="E36" si="181">SUM(B36:D36)</f>
        <v>117710.75</v>
      </c>
      <c r="F36" s="17"/>
      <c r="G36" s="7">
        <v>5630970.9500000002</v>
      </c>
      <c r="H36" s="7">
        <v>-107</v>
      </c>
      <c r="I36" s="7">
        <v>-5264228.3099999996</v>
      </c>
      <c r="J36" s="7">
        <f t="shared" ref="J36" si="182">SUM(G36:I36)</f>
        <v>366635.6400000006</v>
      </c>
      <c r="K36" s="17"/>
      <c r="L36" s="7">
        <f t="shared" ref="L36" si="183">B36+G36</f>
        <v>6038331.2000000002</v>
      </c>
      <c r="M36" s="7">
        <f t="shared" ref="M36" si="184">C36+H36</f>
        <v>-827</v>
      </c>
      <c r="N36" s="7">
        <f t="shared" ref="N36" si="185">D36+I36</f>
        <v>-5553157.8099999996</v>
      </c>
      <c r="O36" s="7">
        <f t="shared" ref="O36" si="186">E36+J36</f>
        <v>484346.3900000006</v>
      </c>
      <c r="P36" s="7"/>
      <c r="Q36" s="7">
        <f t="shared" ref="Q36" si="187">ROUND(O36*0.1,2)</f>
        <v>48434.64</v>
      </c>
      <c r="R36" s="7">
        <f t="shared" ref="R36" si="188">ROUND(Q36*0.15,2)</f>
        <v>7265.2</v>
      </c>
      <c r="S36" s="7">
        <f t="shared" ref="S36" si="189">ROUND(Q36*0.85,2)</f>
        <v>41169.440000000002</v>
      </c>
    </row>
    <row r="37" spans="1:19" ht="15" customHeight="1" x14ac:dyDescent="0.25">
      <c r="A37" s="28">
        <f t="shared" si="43"/>
        <v>44205</v>
      </c>
      <c r="B37" s="7">
        <v>222079.25</v>
      </c>
      <c r="C37" s="7">
        <v>0</v>
      </c>
      <c r="D37" s="7">
        <v>-158862</v>
      </c>
      <c r="E37" s="7">
        <f t="shared" ref="E37" si="190">SUM(B37:D37)</f>
        <v>63217.25</v>
      </c>
      <c r="F37" s="17"/>
      <c r="G37" s="7">
        <v>4488355.72</v>
      </c>
      <c r="H37" s="7">
        <v>-81.69</v>
      </c>
      <c r="I37" s="7">
        <v>-4262943.03</v>
      </c>
      <c r="J37" s="7">
        <f t="shared" ref="J37" si="191">SUM(G37:I37)</f>
        <v>225330.99999999907</v>
      </c>
      <c r="K37" s="17"/>
      <c r="L37" s="7">
        <f t="shared" ref="L37" si="192">B37+G37</f>
        <v>4710434.97</v>
      </c>
      <c r="M37" s="7">
        <f t="shared" ref="M37" si="193">C37+H37</f>
        <v>-81.69</v>
      </c>
      <c r="N37" s="7">
        <f t="shared" ref="N37" si="194">D37+I37</f>
        <v>-4421805.03</v>
      </c>
      <c r="O37" s="7">
        <f t="shared" ref="O37" si="195">E37+J37</f>
        <v>288548.24999999907</v>
      </c>
      <c r="P37" s="7"/>
      <c r="Q37" s="7">
        <f t="shared" ref="Q37" si="196">ROUND(O37*0.1,2)</f>
        <v>28854.82</v>
      </c>
      <c r="R37" s="7">
        <f t="shared" ref="R37" si="197">ROUND(Q37*0.15,2)</f>
        <v>4328.22</v>
      </c>
      <c r="S37" s="7">
        <f t="shared" ref="S37" si="198">ROUND(Q37*0.85,2)</f>
        <v>24526.6</v>
      </c>
    </row>
    <row r="38" spans="1:19" ht="15" customHeight="1" x14ac:dyDescent="0.25">
      <c r="A38" s="28">
        <f t="shared" si="43"/>
        <v>44212</v>
      </c>
      <c r="B38" s="7">
        <v>198052</v>
      </c>
      <c r="C38" s="7">
        <v>-410</v>
      </c>
      <c r="D38" s="7">
        <v>-139723</v>
      </c>
      <c r="E38" s="7">
        <f t="shared" ref="E38" si="199">SUM(B38:D38)</f>
        <v>57919</v>
      </c>
      <c r="F38" s="17"/>
      <c r="G38" s="7">
        <v>4666256.0999999996</v>
      </c>
      <c r="H38" s="7">
        <v>-50</v>
      </c>
      <c r="I38" s="7">
        <v>-4357105.8499999996</v>
      </c>
      <c r="J38" s="7">
        <f t="shared" ref="J38" si="200">SUM(G38:I38)</f>
        <v>309100.25</v>
      </c>
      <c r="K38" s="17"/>
      <c r="L38" s="7">
        <f t="shared" ref="L38" si="201">B38+G38</f>
        <v>4864308.0999999996</v>
      </c>
      <c r="M38" s="7">
        <f t="shared" ref="M38" si="202">C38+H38</f>
        <v>-460</v>
      </c>
      <c r="N38" s="7">
        <f t="shared" ref="N38" si="203">D38+I38</f>
        <v>-4496828.8499999996</v>
      </c>
      <c r="O38" s="7">
        <f t="shared" ref="O38" si="204">E38+J38</f>
        <v>367019.25</v>
      </c>
      <c r="P38" s="7"/>
      <c r="Q38" s="7">
        <f>ROUND(O38*0.1,2)-0.01</f>
        <v>36701.919999999998</v>
      </c>
      <c r="R38" s="7">
        <f t="shared" ref="R38" si="205">ROUND(Q38*0.15,2)</f>
        <v>5505.29</v>
      </c>
      <c r="S38" s="7">
        <f t="shared" ref="S38" si="206">ROUND(Q38*0.85,2)</f>
        <v>31196.63</v>
      </c>
    </row>
    <row r="39" spans="1:19" ht="15" customHeight="1" x14ac:dyDescent="0.25">
      <c r="A39" s="28">
        <f t="shared" si="43"/>
        <v>44219</v>
      </c>
      <c r="B39" s="7">
        <v>49708.25</v>
      </c>
      <c r="C39" s="7">
        <v>0</v>
      </c>
      <c r="D39" s="7">
        <v>-69711</v>
      </c>
      <c r="E39" s="7">
        <f t="shared" ref="E39" si="207">SUM(B39:D39)</f>
        <v>-20002.75</v>
      </c>
      <c r="F39" s="17"/>
      <c r="G39" s="7">
        <v>4716139.55</v>
      </c>
      <c r="H39" s="7">
        <v>0</v>
      </c>
      <c r="I39" s="7">
        <v>-4187209.11</v>
      </c>
      <c r="J39" s="7">
        <f t="shared" ref="J39" si="208">SUM(G39:I39)</f>
        <v>528930.43999999994</v>
      </c>
      <c r="K39" s="17"/>
      <c r="L39" s="7">
        <f t="shared" ref="L39" si="209">B39+G39</f>
        <v>4765847.8</v>
      </c>
      <c r="M39" s="7">
        <f t="shared" ref="M39" si="210">C39+H39</f>
        <v>0</v>
      </c>
      <c r="N39" s="7">
        <f t="shared" ref="N39" si="211">D39+I39</f>
        <v>-4256920.1099999994</v>
      </c>
      <c r="O39" s="7">
        <f t="shared" ref="O39" si="212">E39+J39</f>
        <v>508927.68999999994</v>
      </c>
      <c r="P39" s="7"/>
      <c r="Q39" s="7">
        <f>ROUND(O39*0.1,2)-0.01</f>
        <v>50892.759999999995</v>
      </c>
      <c r="R39" s="7">
        <f t="shared" ref="R39" si="213">ROUND(Q39*0.15,2)</f>
        <v>7633.91</v>
      </c>
      <c r="S39" s="7">
        <f t="shared" ref="S39" si="214">ROUND(Q39*0.85,2)</f>
        <v>43258.85</v>
      </c>
    </row>
    <row r="40" spans="1:19" ht="15" customHeight="1" x14ac:dyDescent="0.25">
      <c r="A40" s="28">
        <f t="shared" si="43"/>
        <v>44226</v>
      </c>
      <c r="B40" s="7">
        <v>89885.5</v>
      </c>
      <c r="C40" s="7">
        <v>-200</v>
      </c>
      <c r="D40" s="7">
        <v>-63829</v>
      </c>
      <c r="E40" s="7">
        <f t="shared" ref="E40" si="215">SUM(B40:D40)</f>
        <v>25856.5</v>
      </c>
      <c r="F40" s="17"/>
      <c r="G40" s="7">
        <v>4248848.9000000004</v>
      </c>
      <c r="H40" s="7">
        <v>-205</v>
      </c>
      <c r="I40" s="7">
        <v>-4009720.15</v>
      </c>
      <c r="J40" s="7">
        <f t="shared" ref="J40" si="216">SUM(G40:I40)</f>
        <v>238923.75000000047</v>
      </c>
      <c r="K40" s="17"/>
      <c r="L40" s="7">
        <f t="shared" ref="L40" si="217">B40+G40</f>
        <v>4338734.4000000004</v>
      </c>
      <c r="M40" s="7">
        <f t="shared" ref="M40" si="218">C40+H40</f>
        <v>-405</v>
      </c>
      <c r="N40" s="7">
        <f t="shared" ref="N40" si="219">D40+I40</f>
        <v>-4073549.15</v>
      </c>
      <c r="O40" s="7">
        <f t="shared" ref="O40" si="220">E40+J40</f>
        <v>264780.25000000047</v>
      </c>
      <c r="P40" s="7"/>
      <c r="Q40" s="7">
        <f t="shared" ref="Q40:Q45" si="221">ROUND(O40*0.1,2)</f>
        <v>26478.03</v>
      </c>
      <c r="R40" s="7">
        <f t="shared" ref="R40" si="222">ROUND(Q40*0.15,2)</f>
        <v>3971.7</v>
      </c>
      <c r="S40" s="7">
        <f t="shared" ref="S40" si="223">ROUND(Q40*0.85,2)</f>
        <v>22506.33</v>
      </c>
    </row>
    <row r="41" spans="1:19" ht="15" customHeight="1" x14ac:dyDescent="0.25">
      <c r="A41" s="28">
        <f t="shared" si="43"/>
        <v>44233</v>
      </c>
      <c r="B41" s="7">
        <v>53873.5</v>
      </c>
      <c r="C41" s="7">
        <v>-10</v>
      </c>
      <c r="D41" s="7">
        <v>-35900</v>
      </c>
      <c r="E41" s="7">
        <f t="shared" ref="E41" si="224">SUM(B41:D41)</f>
        <v>17963.5</v>
      </c>
      <c r="F41" s="17"/>
      <c r="G41" s="7">
        <v>4153218.58</v>
      </c>
      <c r="H41" s="7">
        <v>-97</v>
      </c>
      <c r="I41" s="7">
        <v>-3485985.31</v>
      </c>
      <c r="J41" s="7">
        <f t="shared" ref="J41" si="225">SUM(G41:I41)</f>
        <v>667136.27</v>
      </c>
      <c r="K41" s="17"/>
      <c r="L41" s="7">
        <f t="shared" ref="L41" si="226">B41+G41</f>
        <v>4207092.08</v>
      </c>
      <c r="M41" s="7">
        <f t="shared" ref="M41" si="227">C41+H41</f>
        <v>-107</v>
      </c>
      <c r="N41" s="7">
        <f t="shared" ref="N41" si="228">D41+I41</f>
        <v>-3521885.31</v>
      </c>
      <c r="O41" s="7">
        <f t="shared" ref="O41" si="229">E41+J41</f>
        <v>685099.77</v>
      </c>
      <c r="P41" s="7"/>
      <c r="Q41" s="7">
        <f t="shared" si="221"/>
        <v>68509.98</v>
      </c>
      <c r="R41" s="7">
        <f t="shared" ref="R41" si="230">ROUND(Q41*0.15,2)</f>
        <v>10276.5</v>
      </c>
      <c r="S41" s="7">
        <f t="shared" ref="S41" si="231">ROUND(Q41*0.85,2)</f>
        <v>58233.48</v>
      </c>
    </row>
    <row r="42" spans="1:19" ht="15" customHeight="1" x14ac:dyDescent="0.25">
      <c r="A42" s="28">
        <f t="shared" si="43"/>
        <v>44240</v>
      </c>
      <c r="B42" s="7">
        <v>125704</v>
      </c>
      <c r="C42" s="7">
        <v>-265</v>
      </c>
      <c r="D42" s="7">
        <v>-150831.5</v>
      </c>
      <c r="E42" s="7">
        <f t="shared" ref="E42" si="232">SUM(B42:D42)</f>
        <v>-25392.5</v>
      </c>
      <c r="F42" s="17"/>
      <c r="G42" s="7">
        <v>3851310.92</v>
      </c>
      <c r="H42" s="7">
        <v>-351</v>
      </c>
      <c r="I42" s="7">
        <v>-4022056.05</v>
      </c>
      <c r="J42" s="7">
        <f t="shared" ref="J42" si="233">SUM(G42:I42)</f>
        <v>-171096.12999999989</v>
      </c>
      <c r="K42" s="17"/>
      <c r="L42" s="7">
        <f t="shared" ref="L42" si="234">B42+G42</f>
        <v>3977014.92</v>
      </c>
      <c r="M42" s="7">
        <f t="shared" ref="M42" si="235">C42+H42</f>
        <v>-616</v>
      </c>
      <c r="N42" s="7">
        <f t="shared" ref="N42" si="236">D42+I42</f>
        <v>-4172887.55</v>
      </c>
      <c r="O42" s="7">
        <f t="shared" ref="O42" si="237">E42+J42</f>
        <v>-196488.62999999989</v>
      </c>
      <c r="P42" s="7"/>
      <c r="Q42" s="7">
        <f t="shared" si="221"/>
        <v>-19648.86</v>
      </c>
      <c r="R42" s="7">
        <f t="shared" ref="R42" si="238">ROUND(Q42*0.15,2)</f>
        <v>-2947.33</v>
      </c>
      <c r="S42" s="7">
        <f t="shared" ref="S42" si="239">ROUND(Q42*0.85,2)</f>
        <v>-16701.53</v>
      </c>
    </row>
    <row r="43" spans="1:19" ht="15" customHeight="1" x14ac:dyDescent="0.25">
      <c r="A43" s="28">
        <f t="shared" si="43"/>
        <v>44247</v>
      </c>
      <c r="B43" s="7">
        <v>98193.5</v>
      </c>
      <c r="C43" s="7">
        <v>-40</v>
      </c>
      <c r="D43" s="7">
        <v>-110228.25</v>
      </c>
      <c r="E43" s="7">
        <f t="shared" ref="E43" si="240">SUM(B43:D43)</f>
        <v>-12074.75</v>
      </c>
      <c r="F43" s="17"/>
      <c r="G43" s="7">
        <v>3152182.3</v>
      </c>
      <c r="H43" s="7">
        <v>-133.24</v>
      </c>
      <c r="I43" s="7">
        <v>-2852336.62</v>
      </c>
      <c r="J43" s="7">
        <f t="shared" ref="J43" si="241">SUM(G43:I43)</f>
        <v>299712.43999999948</v>
      </c>
      <c r="K43" s="17"/>
      <c r="L43" s="7">
        <f t="shared" ref="L43" si="242">B43+G43</f>
        <v>3250375.8</v>
      </c>
      <c r="M43" s="7">
        <f t="shared" ref="M43" si="243">C43+H43</f>
        <v>-173.24</v>
      </c>
      <c r="N43" s="7">
        <f t="shared" ref="N43" si="244">D43+I43</f>
        <v>-2962564.87</v>
      </c>
      <c r="O43" s="7">
        <f t="shared" ref="O43" si="245">E43+J43</f>
        <v>287637.68999999948</v>
      </c>
      <c r="P43" s="7"/>
      <c r="Q43" s="7">
        <f t="shared" si="221"/>
        <v>28763.77</v>
      </c>
      <c r="R43" s="7">
        <f t="shared" ref="R43" si="246">ROUND(Q43*0.15,2)</f>
        <v>4314.57</v>
      </c>
      <c r="S43" s="7">
        <f t="shared" ref="S43" si="247">ROUND(Q43*0.85,2)</f>
        <v>24449.200000000001</v>
      </c>
    </row>
    <row r="44" spans="1:19" ht="15" customHeight="1" x14ac:dyDescent="0.25">
      <c r="A44" s="28">
        <f t="shared" si="43"/>
        <v>44254</v>
      </c>
      <c r="B44" s="7">
        <v>92694.75</v>
      </c>
      <c r="C44" s="7">
        <v>0</v>
      </c>
      <c r="D44" s="7">
        <v>-69716.5</v>
      </c>
      <c r="E44" s="7">
        <f t="shared" ref="E44" si="248">SUM(B44:D44)</f>
        <v>22978.25</v>
      </c>
      <c r="F44" s="17"/>
      <c r="G44" s="7">
        <v>3104924.1</v>
      </c>
      <c r="H44" s="7">
        <v>-233.12</v>
      </c>
      <c r="I44" s="7">
        <v>-2727768.84</v>
      </c>
      <c r="J44" s="7">
        <f t="shared" ref="J44" si="249">SUM(G44:I44)</f>
        <v>376922.14000000013</v>
      </c>
      <c r="K44" s="17"/>
      <c r="L44" s="7">
        <f t="shared" ref="L44" si="250">B44+G44</f>
        <v>3197618.85</v>
      </c>
      <c r="M44" s="7">
        <f t="shared" ref="M44" si="251">C44+H44</f>
        <v>-233.12</v>
      </c>
      <c r="N44" s="7">
        <f t="shared" ref="N44" si="252">D44+I44</f>
        <v>-2797485.34</v>
      </c>
      <c r="O44" s="7">
        <f t="shared" ref="O44" si="253">E44+J44</f>
        <v>399900.39000000013</v>
      </c>
      <c r="P44" s="7"/>
      <c r="Q44" s="7">
        <f t="shared" si="221"/>
        <v>39990.04</v>
      </c>
      <c r="R44" s="7">
        <f t="shared" ref="R44" si="254">ROUND(Q44*0.15,2)</f>
        <v>5998.51</v>
      </c>
      <c r="S44" s="7">
        <f t="shared" ref="S44" si="255">ROUND(Q44*0.85,2)</f>
        <v>33991.53</v>
      </c>
    </row>
    <row r="45" spans="1:19" ht="15" customHeight="1" x14ac:dyDescent="0.25">
      <c r="A45" s="28">
        <f t="shared" si="43"/>
        <v>44261</v>
      </c>
      <c r="B45" s="7">
        <v>25765.75</v>
      </c>
      <c r="C45" s="7">
        <v>-50</v>
      </c>
      <c r="D45" s="7">
        <v>-33130.5</v>
      </c>
      <c r="E45" s="7">
        <f t="shared" ref="E45" si="256">SUM(B45:D45)</f>
        <v>-7414.75</v>
      </c>
      <c r="F45" s="17"/>
      <c r="G45" s="7">
        <v>3169202.22</v>
      </c>
      <c r="H45" s="7">
        <v>-10.91</v>
      </c>
      <c r="I45" s="7">
        <v>-2922384.58</v>
      </c>
      <c r="J45" s="7">
        <f t="shared" ref="J45" si="257">SUM(G45:I45)</f>
        <v>246806.72999999998</v>
      </c>
      <c r="K45" s="17"/>
      <c r="L45" s="7">
        <f t="shared" ref="L45" si="258">B45+G45</f>
        <v>3194967.97</v>
      </c>
      <c r="M45" s="7">
        <f t="shared" ref="M45" si="259">C45+H45</f>
        <v>-60.91</v>
      </c>
      <c r="N45" s="7">
        <f t="shared" ref="N45" si="260">D45+I45</f>
        <v>-2955515.08</v>
      </c>
      <c r="O45" s="7">
        <f t="shared" ref="O45" si="261">E45+J45</f>
        <v>239391.97999999998</v>
      </c>
      <c r="P45" s="7"/>
      <c r="Q45" s="7">
        <f t="shared" si="221"/>
        <v>23939.200000000001</v>
      </c>
      <c r="R45" s="7">
        <f t="shared" ref="R45" si="262">ROUND(Q45*0.15,2)</f>
        <v>3590.88</v>
      </c>
      <c r="S45" s="7">
        <f t="shared" ref="S45" si="263">ROUND(Q45*0.85,2)</f>
        <v>20348.32</v>
      </c>
    </row>
    <row r="46" spans="1:19" ht="15" customHeight="1" x14ac:dyDescent="0.25">
      <c r="A46" s="28">
        <f t="shared" si="43"/>
        <v>44268</v>
      </c>
      <c r="B46" s="7">
        <v>38205</v>
      </c>
      <c r="C46" s="7">
        <v>0</v>
      </c>
      <c r="D46" s="7">
        <v>-32813.75</v>
      </c>
      <c r="E46" s="7">
        <f t="shared" ref="E46" si="264">SUM(B46:D46)</f>
        <v>5391.25</v>
      </c>
      <c r="F46" s="17"/>
      <c r="G46" s="7">
        <v>2893644.2</v>
      </c>
      <c r="H46" s="7">
        <v>-720.83</v>
      </c>
      <c r="I46" s="7">
        <v>-2598690.0099999998</v>
      </c>
      <c r="J46" s="7">
        <f t="shared" ref="J46" si="265">SUM(G46:I46)</f>
        <v>294233.36000000034</v>
      </c>
      <c r="K46" s="17"/>
      <c r="L46" s="7">
        <f t="shared" ref="L46" si="266">B46+G46</f>
        <v>2931849.2</v>
      </c>
      <c r="M46" s="7">
        <f t="shared" ref="M46" si="267">C46+H46</f>
        <v>-720.83</v>
      </c>
      <c r="N46" s="7">
        <f t="shared" ref="N46" si="268">D46+I46</f>
        <v>-2631503.7599999998</v>
      </c>
      <c r="O46" s="7">
        <f t="shared" ref="O46" si="269">E46+J46</f>
        <v>299624.61000000034</v>
      </c>
      <c r="P46" s="7"/>
      <c r="Q46" s="7">
        <f>ROUND(O46*0.1,2)-0.01</f>
        <v>29962.45</v>
      </c>
      <c r="R46" s="7">
        <f t="shared" ref="R46" si="270">ROUND(Q46*0.15,2)</f>
        <v>4494.37</v>
      </c>
      <c r="S46" s="7">
        <f t="shared" ref="S46" si="271">ROUND(Q46*0.85,2)</f>
        <v>25468.080000000002</v>
      </c>
    </row>
    <row r="47" spans="1:19" ht="15" customHeight="1" x14ac:dyDescent="0.25">
      <c r="A47" s="28">
        <f t="shared" si="43"/>
        <v>44275</v>
      </c>
      <c r="B47" s="7">
        <v>120584.5</v>
      </c>
      <c r="C47" s="7">
        <v>-240</v>
      </c>
      <c r="D47" s="7">
        <v>-117188.25</v>
      </c>
      <c r="E47" s="7">
        <f t="shared" ref="E47" si="272">SUM(B47:D47)</f>
        <v>3156.25</v>
      </c>
      <c r="F47" s="17"/>
      <c r="G47" s="7">
        <v>3961269.8</v>
      </c>
      <c r="H47" s="7">
        <v>-297</v>
      </c>
      <c r="I47" s="7">
        <v>-3682105.57</v>
      </c>
      <c r="J47" s="7">
        <f t="shared" ref="J47" si="273">SUM(G47:I47)</f>
        <v>278867.23</v>
      </c>
      <c r="K47" s="17"/>
      <c r="L47" s="7">
        <f t="shared" ref="L47" si="274">B47+G47</f>
        <v>4081854.3</v>
      </c>
      <c r="M47" s="7">
        <f t="shared" ref="M47" si="275">C47+H47</f>
        <v>-537</v>
      </c>
      <c r="N47" s="7">
        <f t="shared" ref="N47" si="276">D47+I47</f>
        <v>-3799293.82</v>
      </c>
      <c r="O47" s="7">
        <f t="shared" ref="O47" si="277">E47+J47</f>
        <v>282023.48</v>
      </c>
      <c r="P47" s="7"/>
      <c r="Q47" s="7">
        <f>ROUND(O47*0.1,2)</f>
        <v>28202.35</v>
      </c>
      <c r="R47" s="7">
        <f t="shared" ref="R47" si="278">ROUND(Q47*0.15,2)</f>
        <v>4230.3500000000004</v>
      </c>
      <c r="S47" s="7">
        <f t="shared" ref="S47" si="279">ROUND(Q47*0.85,2)</f>
        <v>23972</v>
      </c>
    </row>
    <row r="48" spans="1:19" ht="15" customHeight="1" x14ac:dyDescent="0.25">
      <c r="A48" s="28">
        <f t="shared" si="43"/>
        <v>44282</v>
      </c>
      <c r="B48" s="7">
        <v>39051.25</v>
      </c>
      <c r="C48" s="7">
        <v>-191</v>
      </c>
      <c r="D48" s="7">
        <v>-32040.25</v>
      </c>
      <c r="E48" s="7">
        <f t="shared" ref="E48" si="280">SUM(B48:D48)</f>
        <v>6820</v>
      </c>
      <c r="F48" s="17"/>
      <c r="G48" s="7">
        <v>3491410.47</v>
      </c>
      <c r="H48" s="7">
        <v>-70</v>
      </c>
      <c r="I48" s="7">
        <v>-2935135.29</v>
      </c>
      <c r="J48" s="7">
        <f t="shared" ref="J48" si="281">SUM(G48:I48)</f>
        <v>556205.18000000017</v>
      </c>
      <c r="K48" s="17"/>
      <c r="L48" s="7">
        <f t="shared" ref="L48" si="282">B48+G48</f>
        <v>3530461.72</v>
      </c>
      <c r="M48" s="7">
        <f t="shared" ref="M48" si="283">C48+H48</f>
        <v>-261</v>
      </c>
      <c r="N48" s="7">
        <f t="shared" ref="N48" si="284">D48+I48</f>
        <v>-2967175.54</v>
      </c>
      <c r="O48" s="7">
        <f t="shared" ref="O48" si="285">E48+J48</f>
        <v>563025.18000000017</v>
      </c>
      <c r="P48" s="7"/>
      <c r="Q48" s="7">
        <f>ROUND(O48*0.1,2)</f>
        <v>56302.52</v>
      </c>
      <c r="R48" s="7">
        <f t="shared" ref="R48" si="286">ROUND(Q48*0.15,2)</f>
        <v>8445.3799999999992</v>
      </c>
      <c r="S48" s="7">
        <f t="shared" ref="S48" si="287">ROUND(Q48*0.85,2)</f>
        <v>47857.14</v>
      </c>
    </row>
    <row r="49" spans="1:19" ht="15" customHeight="1" x14ac:dyDescent="0.25">
      <c r="A49" s="28">
        <f t="shared" si="43"/>
        <v>44289</v>
      </c>
      <c r="B49" s="7">
        <v>155054.25</v>
      </c>
      <c r="C49" s="7">
        <v>0</v>
      </c>
      <c r="D49" s="7">
        <v>-196475.25</v>
      </c>
      <c r="E49" s="7">
        <f t="shared" ref="E49" si="288">SUM(B49:D49)</f>
        <v>-41421</v>
      </c>
      <c r="F49" s="17"/>
      <c r="G49" s="7">
        <v>3048003.76</v>
      </c>
      <c r="H49" s="7">
        <v>-85.71</v>
      </c>
      <c r="I49" s="7">
        <v>-2747942.87</v>
      </c>
      <c r="J49" s="7">
        <f t="shared" ref="J49" si="289">SUM(G49:I49)</f>
        <v>299975.1799999997</v>
      </c>
      <c r="K49" s="17"/>
      <c r="L49" s="7">
        <f t="shared" ref="L49" si="290">B49+G49</f>
        <v>3203058.01</v>
      </c>
      <c r="M49" s="7">
        <f t="shared" ref="M49" si="291">C49+H49</f>
        <v>-85.71</v>
      </c>
      <c r="N49" s="7">
        <f t="shared" ref="N49" si="292">D49+I49</f>
        <v>-2944418.12</v>
      </c>
      <c r="O49" s="7">
        <f t="shared" ref="O49" si="293">E49+J49</f>
        <v>258554.1799999997</v>
      </c>
      <c r="P49" s="7"/>
      <c r="Q49" s="7">
        <f>ROUND(O49*0.1,2)</f>
        <v>25855.42</v>
      </c>
      <c r="R49" s="7">
        <f t="shared" ref="R49" si="294">ROUND(Q49*0.15,2)</f>
        <v>3878.31</v>
      </c>
      <c r="S49" s="7">
        <f t="shared" ref="S49" si="295">ROUND(Q49*0.85,2)</f>
        <v>21977.11</v>
      </c>
    </row>
    <row r="50" spans="1:19" ht="15" customHeight="1" x14ac:dyDescent="0.25">
      <c r="A50" s="28">
        <f t="shared" si="43"/>
        <v>44296</v>
      </c>
      <c r="B50" s="7">
        <v>151399</v>
      </c>
      <c r="C50" s="7">
        <v>-200</v>
      </c>
      <c r="D50" s="7">
        <v>-370774.75</v>
      </c>
      <c r="E50" s="7">
        <f t="shared" ref="E50" si="296">SUM(B50:D50)</f>
        <v>-219575.75</v>
      </c>
      <c r="F50" s="17"/>
      <c r="G50" s="7">
        <v>2969563.93</v>
      </c>
      <c r="H50" s="7">
        <v>0</v>
      </c>
      <c r="I50" s="7">
        <v>-2641942.5299999998</v>
      </c>
      <c r="J50" s="7">
        <f t="shared" ref="J50" si="297">SUM(G50:I50)</f>
        <v>327621.40000000037</v>
      </c>
      <c r="K50" s="17"/>
      <c r="L50" s="7">
        <f t="shared" ref="L50" si="298">B50+G50</f>
        <v>3120962.93</v>
      </c>
      <c r="M50" s="7">
        <f t="shared" ref="M50" si="299">C50+H50</f>
        <v>-200</v>
      </c>
      <c r="N50" s="7">
        <f t="shared" ref="N50" si="300">D50+I50</f>
        <v>-3012717.28</v>
      </c>
      <c r="O50" s="7">
        <f t="shared" ref="O50" si="301">E50+J50</f>
        <v>108045.65000000037</v>
      </c>
      <c r="P50" s="7"/>
      <c r="Q50" s="7">
        <f>ROUND(O50*0.1,2)-0.01</f>
        <v>10804.56</v>
      </c>
      <c r="R50" s="7">
        <f t="shared" ref="R50" si="302">ROUND(Q50*0.15,2)</f>
        <v>1620.68</v>
      </c>
      <c r="S50" s="7">
        <f t="shared" ref="S50" si="303">ROUND(Q50*0.85,2)</f>
        <v>9183.8799999999992</v>
      </c>
    </row>
    <row r="51" spans="1:19" ht="15" customHeight="1" x14ac:dyDescent="0.25">
      <c r="A51" s="28">
        <f t="shared" si="43"/>
        <v>44303</v>
      </c>
      <c r="B51" s="7">
        <v>269802.75</v>
      </c>
      <c r="C51" s="7">
        <v>0</v>
      </c>
      <c r="D51" s="7">
        <v>-97401.5</v>
      </c>
      <c r="E51" s="7">
        <f t="shared" ref="E51" si="304">SUM(B51:D51)</f>
        <v>172401.25</v>
      </c>
      <c r="F51" s="17"/>
      <c r="G51" s="7">
        <v>2585049.37</v>
      </c>
      <c r="H51" s="7">
        <v>-70</v>
      </c>
      <c r="I51" s="7">
        <v>-2349056.61</v>
      </c>
      <c r="J51" s="7">
        <f t="shared" ref="J51" si="305">SUM(G51:I51)</f>
        <v>235922.76000000024</v>
      </c>
      <c r="K51" s="17"/>
      <c r="L51" s="7">
        <f t="shared" ref="L51" si="306">B51+G51</f>
        <v>2854852.12</v>
      </c>
      <c r="M51" s="7">
        <f t="shared" ref="M51" si="307">C51+H51</f>
        <v>-70</v>
      </c>
      <c r="N51" s="7">
        <f t="shared" ref="N51" si="308">D51+I51</f>
        <v>-2446458.11</v>
      </c>
      <c r="O51" s="7">
        <f t="shared" ref="O51" si="309">E51+J51</f>
        <v>408324.01000000024</v>
      </c>
      <c r="P51" s="7"/>
      <c r="Q51" s="7">
        <f>ROUND(O51*0.1,2)+0.01</f>
        <v>40832.410000000003</v>
      </c>
      <c r="R51" s="7">
        <f t="shared" ref="R51" si="310">ROUND(Q51*0.15,2)</f>
        <v>6124.86</v>
      </c>
      <c r="S51" s="7">
        <f t="shared" ref="S51" si="311">ROUND(Q51*0.85,2)</f>
        <v>34707.550000000003</v>
      </c>
    </row>
    <row r="52" spans="1:19" ht="15" customHeight="1" x14ac:dyDescent="0.25">
      <c r="A52" s="28">
        <f t="shared" si="43"/>
        <v>44310</v>
      </c>
      <c r="B52" s="7">
        <v>187234</v>
      </c>
      <c r="C52" s="7">
        <v>-10</v>
      </c>
      <c r="D52" s="7">
        <v>-613442</v>
      </c>
      <c r="E52" s="7">
        <f t="shared" ref="E52" si="312">SUM(B52:D52)</f>
        <v>-426218</v>
      </c>
      <c r="F52" s="17"/>
      <c r="G52" s="7">
        <v>3034962.73</v>
      </c>
      <c r="H52" s="7">
        <v>-991.3</v>
      </c>
      <c r="I52" s="7">
        <v>-2900582.15</v>
      </c>
      <c r="J52" s="7">
        <f t="shared" ref="J52" si="313">SUM(G52:I52)</f>
        <v>133389.28000000026</v>
      </c>
      <c r="K52" s="17"/>
      <c r="L52" s="7">
        <f t="shared" ref="L52" si="314">B52+G52</f>
        <v>3222196.73</v>
      </c>
      <c r="M52" s="7">
        <f t="shared" ref="M52" si="315">C52+H52</f>
        <v>-1001.3</v>
      </c>
      <c r="N52" s="7">
        <f t="shared" ref="N52" si="316">D52+I52</f>
        <v>-3514024.15</v>
      </c>
      <c r="O52" s="7">
        <f t="shared" ref="O52" si="317">E52+J52</f>
        <v>-292828.71999999974</v>
      </c>
      <c r="P52" s="7"/>
      <c r="Q52" s="7">
        <f>ROUND(O52*0.1,2)</f>
        <v>-29282.87</v>
      </c>
      <c r="R52" s="7">
        <f t="shared" ref="R52" si="318">ROUND(Q52*0.15,2)</f>
        <v>-4392.43</v>
      </c>
      <c r="S52" s="7">
        <f t="shared" ref="S52" si="319">ROUND(Q52*0.85,2)</f>
        <v>-24890.44</v>
      </c>
    </row>
    <row r="53" spans="1:19" ht="15" customHeight="1" x14ac:dyDescent="0.25">
      <c r="A53" s="28">
        <f t="shared" si="43"/>
        <v>44317</v>
      </c>
      <c r="B53" s="7">
        <v>82452.25</v>
      </c>
      <c r="C53" s="7">
        <v>0</v>
      </c>
      <c r="D53" s="7">
        <v>-36220.75</v>
      </c>
      <c r="E53" s="7">
        <f t="shared" ref="E53" si="320">SUM(B53:D53)</f>
        <v>46231.5</v>
      </c>
      <c r="F53" s="17"/>
      <c r="G53" s="7">
        <v>2952761.21</v>
      </c>
      <c r="H53" s="7">
        <v>-365</v>
      </c>
      <c r="I53" s="7">
        <v>-2718249.11</v>
      </c>
      <c r="J53" s="7">
        <f t="shared" ref="J53" si="321">SUM(G53:I53)</f>
        <v>234147.10000000009</v>
      </c>
      <c r="K53" s="17"/>
      <c r="L53" s="7">
        <f t="shared" ref="L53" si="322">B53+G53</f>
        <v>3035213.46</v>
      </c>
      <c r="M53" s="7">
        <f t="shared" ref="M53" si="323">C53+H53</f>
        <v>-365</v>
      </c>
      <c r="N53" s="7">
        <f t="shared" ref="N53" si="324">D53+I53</f>
        <v>-2754469.86</v>
      </c>
      <c r="O53" s="7">
        <f t="shared" ref="O53" si="325">E53+J53</f>
        <v>280378.60000000009</v>
      </c>
      <c r="P53" s="7"/>
      <c r="Q53" s="7">
        <f>ROUND(O53*0.1,2)</f>
        <v>28037.86</v>
      </c>
      <c r="R53" s="7">
        <f t="shared" ref="R53" si="326">ROUND(Q53*0.15,2)</f>
        <v>4205.68</v>
      </c>
      <c r="S53" s="7">
        <f t="shared" ref="S53" si="327">ROUND(Q53*0.85,2)</f>
        <v>23832.18</v>
      </c>
    </row>
    <row r="54" spans="1:19" ht="15" customHeight="1" x14ac:dyDescent="0.25">
      <c r="A54" s="28">
        <f t="shared" si="43"/>
        <v>44324</v>
      </c>
      <c r="B54" s="7">
        <v>24121.75</v>
      </c>
      <c r="C54" s="7">
        <v>0</v>
      </c>
      <c r="D54" s="7">
        <v>-9711</v>
      </c>
      <c r="E54" s="7">
        <f t="shared" ref="E54" si="328">SUM(B54:D54)</f>
        <v>14410.75</v>
      </c>
      <c r="F54" s="17"/>
      <c r="G54" s="7">
        <v>2801340.57</v>
      </c>
      <c r="H54" s="7">
        <v>-2818</v>
      </c>
      <c r="I54" s="7">
        <v>-2575764.5</v>
      </c>
      <c r="J54" s="7">
        <f t="shared" ref="J54" si="329">SUM(G54:I54)</f>
        <v>222758.06999999983</v>
      </c>
      <c r="K54" s="17"/>
      <c r="L54" s="7">
        <f t="shared" ref="L54" si="330">B54+G54</f>
        <v>2825462.32</v>
      </c>
      <c r="M54" s="7">
        <f t="shared" ref="M54" si="331">C54+H54</f>
        <v>-2818</v>
      </c>
      <c r="N54" s="7">
        <f t="shared" ref="N54" si="332">D54+I54</f>
        <v>-2585475.5</v>
      </c>
      <c r="O54" s="7">
        <f t="shared" ref="O54" si="333">E54+J54</f>
        <v>237168.81999999983</v>
      </c>
      <c r="P54" s="7"/>
      <c r="Q54" s="7">
        <f>ROUND(O54*0.1,2)</f>
        <v>23716.880000000001</v>
      </c>
      <c r="R54" s="7">
        <f t="shared" ref="R54" si="334">ROUND(Q54*0.15,2)</f>
        <v>3557.53</v>
      </c>
      <c r="S54" s="7">
        <f t="shared" ref="S54" si="335">ROUND(Q54*0.85,2)</f>
        <v>20159.349999999999</v>
      </c>
    </row>
    <row r="55" spans="1:19" ht="15" customHeight="1" x14ac:dyDescent="0.25">
      <c r="A55" s="28">
        <f t="shared" si="43"/>
        <v>44331</v>
      </c>
      <c r="B55" s="7">
        <v>31022.25</v>
      </c>
      <c r="C55" s="7">
        <v>0</v>
      </c>
      <c r="D55" s="7">
        <v>-26125.5</v>
      </c>
      <c r="E55" s="7">
        <f t="shared" ref="E55" si="336">SUM(B55:D55)</f>
        <v>4896.75</v>
      </c>
      <c r="F55" s="17"/>
      <c r="G55" s="7">
        <v>2467117.92</v>
      </c>
      <c r="H55" s="7">
        <v>-71</v>
      </c>
      <c r="I55" s="7">
        <v>-2138783.7799999998</v>
      </c>
      <c r="J55" s="7">
        <f t="shared" ref="J55" si="337">SUM(G55:I55)</f>
        <v>328263.14000000013</v>
      </c>
      <c r="K55" s="17"/>
      <c r="L55" s="7">
        <f t="shared" ref="L55" si="338">B55+G55</f>
        <v>2498140.17</v>
      </c>
      <c r="M55" s="7">
        <f t="shared" ref="M55" si="339">C55+H55</f>
        <v>-71</v>
      </c>
      <c r="N55" s="7">
        <f t="shared" ref="N55" si="340">D55+I55</f>
        <v>-2164909.2799999998</v>
      </c>
      <c r="O55" s="7">
        <f t="shared" ref="O55" si="341">E55+J55</f>
        <v>333159.89000000013</v>
      </c>
      <c r="P55" s="7"/>
      <c r="Q55" s="7">
        <f>ROUND(O55*0.1,2)</f>
        <v>33315.99</v>
      </c>
      <c r="R55" s="7">
        <f t="shared" ref="R55" si="342">ROUND(Q55*0.15,2)</f>
        <v>4997.3999999999996</v>
      </c>
      <c r="S55" s="7">
        <f t="shared" ref="S55" si="343">ROUND(Q55*0.85,2)</f>
        <v>28318.59</v>
      </c>
    </row>
    <row r="56" spans="1:19" ht="15" customHeight="1" x14ac:dyDescent="0.25">
      <c r="A56" s="28">
        <f t="shared" si="43"/>
        <v>44338</v>
      </c>
      <c r="B56" s="7">
        <v>21359.75</v>
      </c>
      <c r="C56" s="7">
        <v>-50</v>
      </c>
      <c r="D56" s="7">
        <v>-30707.25</v>
      </c>
      <c r="E56" s="7">
        <f t="shared" ref="E56" si="344">SUM(B56:D56)</f>
        <v>-9397.5</v>
      </c>
      <c r="F56" s="17"/>
      <c r="G56" s="7">
        <v>2283116.64</v>
      </c>
      <c r="H56" s="7">
        <v>-200</v>
      </c>
      <c r="I56" s="7">
        <v>-1937839.62</v>
      </c>
      <c r="J56" s="7">
        <f t="shared" ref="J56" si="345">SUM(G56:I56)</f>
        <v>345077.02</v>
      </c>
      <c r="K56" s="17"/>
      <c r="L56" s="7">
        <f t="shared" ref="L56" si="346">B56+G56</f>
        <v>2304476.39</v>
      </c>
      <c r="M56" s="7">
        <f t="shared" ref="M56" si="347">C56+H56</f>
        <v>-250</v>
      </c>
      <c r="N56" s="7">
        <f t="shared" ref="N56" si="348">D56+I56</f>
        <v>-1968546.87</v>
      </c>
      <c r="O56" s="7">
        <f t="shared" ref="O56" si="349">E56+J56</f>
        <v>335679.52</v>
      </c>
      <c r="P56" s="7"/>
      <c r="Q56" s="7">
        <f>ROUND(O56*0.1,2)</f>
        <v>33567.949999999997</v>
      </c>
      <c r="R56" s="7">
        <f t="shared" ref="R56" si="350">ROUND(Q56*0.15,2)</f>
        <v>5035.1899999999996</v>
      </c>
      <c r="S56" s="7">
        <f t="shared" ref="S56" si="351">ROUND(Q56*0.85,2)</f>
        <v>28532.76</v>
      </c>
    </row>
    <row r="57" spans="1:19" ht="15" customHeight="1" x14ac:dyDescent="0.25">
      <c r="A57" s="28">
        <f t="shared" si="43"/>
        <v>44345</v>
      </c>
      <c r="B57" s="7">
        <v>134885</v>
      </c>
      <c r="C57" s="7">
        <v>-100</v>
      </c>
      <c r="D57" s="7">
        <v>-46071.5</v>
      </c>
      <c r="E57" s="7">
        <f t="shared" ref="E57" si="352">SUM(B57:D57)</f>
        <v>88713.5</v>
      </c>
      <c r="F57" s="17"/>
      <c r="G57" s="7">
        <v>2522618.71</v>
      </c>
      <c r="H57" s="7">
        <v>0</v>
      </c>
      <c r="I57" s="7">
        <v>-2172327.38</v>
      </c>
      <c r="J57" s="7">
        <f t="shared" ref="J57" si="353">SUM(G57:I57)</f>
        <v>350291.33000000007</v>
      </c>
      <c r="K57" s="17"/>
      <c r="L57" s="7">
        <f t="shared" ref="L57" si="354">B57+G57</f>
        <v>2657503.71</v>
      </c>
      <c r="M57" s="7">
        <f t="shared" ref="M57" si="355">C57+H57</f>
        <v>-100</v>
      </c>
      <c r="N57" s="7">
        <f t="shared" ref="N57" si="356">D57+I57</f>
        <v>-2218398.88</v>
      </c>
      <c r="O57" s="7">
        <f t="shared" ref="O57" si="357">E57+J57</f>
        <v>439004.83000000007</v>
      </c>
      <c r="P57" s="7"/>
      <c r="Q57" s="7">
        <f>ROUND(O57*0.1,2)+0.01</f>
        <v>43900.490000000005</v>
      </c>
      <c r="R57" s="7">
        <f t="shared" ref="R57" si="358">ROUND(Q57*0.15,2)</f>
        <v>6585.07</v>
      </c>
      <c r="S57" s="7">
        <f t="shared" ref="S57" si="359">ROUND(Q57*0.85,2)</f>
        <v>37315.42</v>
      </c>
    </row>
    <row r="58" spans="1:19" ht="15" customHeight="1" x14ac:dyDescent="0.25">
      <c r="A58" s="28">
        <f t="shared" si="43"/>
        <v>44352</v>
      </c>
      <c r="B58" s="7">
        <v>43665.25</v>
      </c>
      <c r="C58" s="7">
        <v>0</v>
      </c>
      <c r="D58" s="7">
        <v>-25960.25</v>
      </c>
      <c r="E58" s="7">
        <f t="shared" ref="E58" si="360">SUM(B58:D58)</f>
        <v>17705</v>
      </c>
      <c r="F58" s="17"/>
      <c r="G58" s="7">
        <v>2674368.6</v>
      </c>
      <c r="H58" s="7">
        <v>-1066.04</v>
      </c>
      <c r="I58" s="7">
        <v>-2453185.19</v>
      </c>
      <c r="J58" s="7">
        <f t="shared" ref="J58" si="361">SUM(G58:I58)</f>
        <v>220117.37000000011</v>
      </c>
      <c r="K58" s="17"/>
      <c r="L58" s="7">
        <f t="shared" ref="L58" si="362">B58+G58</f>
        <v>2718033.85</v>
      </c>
      <c r="M58" s="7">
        <f t="shared" ref="M58" si="363">C58+H58</f>
        <v>-1066.04</v>
      </c>
      <c r="N58" s="7">
        <f t="shared" ref="N58" si="364">D58+I58</f>
        <v>-2479145.44</v>
      </c>
      <c r="O58" s="7">
        <f t="shared" ref="O58" si="365">E58+J58</f>
        <v>237822.37000000011</v>
      </c>
      <c r="P58" s="7"/>
      <c r="Q58" s="7">
        <f>ROUND(O58*0.1,2)-0.02</f>
        <v>23782.22</v>
      </c>
      <c r="R58" s="7">
        <f t="shared" ref="R58" si="366">ROUND(Q58*0.15,2)</f>
        <v>3567.33</v>
      </c>
      <c r="S58" s="7">
        <f t="shared" ref="S58" si="367">ROUND(Q58*0.85,2)</f>
        <v>20214.89</v>
      </c>
    </row>
    <row r="59" spans="1:19" ht="15" customHeight="1" x14ac:dyDescent="0.25">
      <c r="A59" s="28">
        <f t="shared" si="43"/>
        <v>44359</v>
      </c>
      <c r="B59" s="7">
        <v>129922.5</v>
      </c>
      <c r="C59" s="7">
        <v>-10</v>
      </c>
      <c r="D59" s="7">
        <v>-240364.25</v>
      </c>
      <c r="E59" s="7">
        <f t="shared" ref="E59" si="368">SUM(B59:D59)</f>
        <v>-110451.75</v>
      </c>
      <c r="F59" s="17"/>
      <c r="G59" s="7">
        <v>2570844.0499999998</v>
      </c>
      <c r="H59" s="7">
        <v>-794.63</v>
      </c>
      <c r="I59" s="7">
        <v>-2489364.86</v>
      </c>
      <c r="J59" s="7">
        <f t="shared" ref="J59" si="369">SUM(G59:I59)</f>
        <v>80684.560000000056</v>
      </c>
      <c r="K59" s="17"/>
      <c r="L59" s="7">
        <f t="shared" ref="L59" si="370">B59+G59</f>
        <v>2700766.55</v>
      </c>
      <c r="M59" s="7">
        <f t="shared" ref="M59" si="371">C59+H59</f>
        <v>-804.63</v>
      </c>
      <c r="N59" s="7">
        <f t="shared" ref="N59" si="372">D59+I59</f>
        <v>-2729729.11</v>
      </c>
      <c r="O59" s="7">
        <f t="shared" ref="O59" si="373">E59+J59</f>
        <v>-29767.189999999944</v>
      </c>
      <c r="P59" s="7"/>
      <c r="Q59" s="7">
        <f>ROUND(O59*0.1,2)</f>
        <v>-2976.72</v>
      </c>
      <c r="R59" s="7">
        <f t="shared" ref="R59" si="374">ROUND(Q59*0.15,2)</f>
        <v>-446.51</v>
      </c>
      <c r="S59" s="7">
        <f t="shared" ref="S59" si="375">ROUND(Q59*0.85,2)</f>
        <v>-2530.21</v>
      </c>
    </row>
    <row r="60" spans="1:19" ht="15" customHeight="1" x14ac:dyDescent="0.25">
      <c r="A60" s="28">
        <f t="shared" si="43"/>
        <v>44366</v>
      </c>
      <c r="B60" s="7">
        <v>661743.25</v>
      </c>
      <c r="C60" s="7">
        <v>-50</v>
      </c>
      <c r="D60" s="7">
        <v>-32197.25</v>
      </c>
      <c r="E60" s="7">
        <f t="shared" ref="E60" si="376">SUM(B60:D60)</f>
        <v>629496</v>
      </c>
      <c r="F60" s="17"/>
      <c r="G60" s="7">
        <v>2823618.91</v>
      </c>
      <c r="H60" s="7">
        <v>-50</v>
      </c>
      <c r="I60" s="7">
        <v>-2455679.14</v>
      </c>
      <c r="J60" s="7">
        <f t="shared" ref="J60" si="377">SUM(G60:I60)</f>
        <v>367889.77</v>
      </c>
      <c r="K60" s="17"/>
      <c r="L60" s="7">
        <f t="shared" ref="L60" si="378">B60+G60</f>
        <v>3485362.16</v>
      </c>
      <c r="M60" s="7">
        <f t="shared" ref="M60" si="379">C60+H60</f>
        <v>-100</v>
      </c>
      <c r="N60" s="7">
        <f t="shared" ref="N60" si="380">D60+I60</f>
        <v>-2487876.39</v>
      </c>
      <c r="O60" s="7">
        <f t="shared" ref="O60" si="381">E60+J60</f>
        <v>997385.77</v>
      </c>
      <c r="P60" s="7"/>
      <c r="Q60" s="7">
        <f>ROUND(O60*0.1,2)</f>
        <v>99738.58</v>
      </c>
      <c r="R60" s="7">
        <f t="shared" ref="R60" si="382">ROUND(Q60*0.15,2)</f>
        <v>14960.79</v>
      </c>
      <c r="S60" s="7">
        <f t="shared" ref="S60" si="383">ROUND(Q60*0.85,2)</f>
        <v>84777.79</v>
      </c>
    </row>
    <row r="61" spans="1:19" ht="15" customHeight="1" x14ac:dyDescent="0.25">
      <c r="A61" s="28">
        <f t="shared" si="43"/>
        <v>44373</v>
      </c>
      <c r="B61" s="7">
        <v>41913.25</v>
      </c>
      <c r="C61" s="7">
        <v>0</v>
      </c>
      <c r="D61" s="7">
        <v>-43068.25</v>
      </c>
      <c r="E61" s="7">
        <f t="shared" ref="E61" si="384">SUM(B61:D61)</f>
        <v>-1155</v>
      </c>
      <c r="F61" s="17"/>
      <c r="G61" s="7">
        <v>2383529.91</v>
      </c>
      <c r="H61" s="7">
        <v>-160</v>
      </c>
      <c r="I61" s="7">
        <v>-2001207.17</v>
      </c>
      <c r="J61" s="7">
        <f t="shared" ref="J61" si="385">SUM(G61:I61)</f>
        <v>382162.74000000022</v>
      </c>
      <c r="K61" s="17"/>
      <c r="L61" s="7">
        <f t="shared" ref="L61" si="386">B61+G61</f>
        <v>2425443.16</v>
      </c>
      <c r="M61" s="7">
        <f t="shared" ref="M61" si="387">C61+H61</f>
        <v>-160</v>
      </c>
      <c r="N61" s="7">
        <f t="shared" ref="N61" si="388">D61+I61</f>
        <v>-2044275.42</v>
      </c>
      <c r="O61" s="7">
        <f t="shared" ref="O61" si="389">E61+J61</f>
        <v>381007.74000000022</v>
      </c>
      <c r="P61" s="7"/>
      <c r="Q61" s="7">
        <f>ROUND(O61*0.1,2)+0.01</f>
        <v>38100.78</v>
      </c>
      <c r="R61" s="7">
        <f t="shared" ref="R61" si="390">ROUND(Q61*0.15,2)</f>
        <v>5715.12</v>
      </c>
      <c r="S61" s="7">
        <f t="shared" ref="S61" si="391">ROUND(Q61*0.85,2)</f>
        <v>32385.66</v>
      </c>
    </row>
    <row r="62" spans="1:19" ht="15" customHeight="1" x14ac:dyDescent="0.25">
      <c r="A62" s="29" t="s">
        <v>23</v>
      </c>
      <c r="B62" s="7">
        <v>31697.75</v>
      </c>
      <c r="C62" s="7">
        <v>-100</v>
      </c>
      <c r="D62" s="7">
        <v>-31507.25</v>
      </c>
      <c r="E62" s="7">
        <f t="shared" ref="E62" si="392">SUM(B62:D62)</f>
        <v>90.5</v>
      </c>
      <c r="F62" s="17"/>
      <c r="G62" s="7">
        <v>1326327.8600000001</v>
      </c>
      <c r="H62" s="7">
        <v>0</v>
      </c>
      <c r="I62" s="7">
        <v>-1057742.33</v>
      </c>
      <c r="J62" s="7">
        <f t="shared" ref="J62" si="393">SUM(G62:I62)</f>
        <v>268585.53000000003</v>
      </c>
      <c r="K62" s="17"/>
      <c r="L62" s="7">
        <f t="shared" ref="L62" si="394">B62+G62</f>
        <v>1358025.61</v>
      </c>
      <c r="M62" s="7">
        <f t="shared" ref="M62" si="395">C62+H62</f>
        <v>-100</v>
      </c>
      <c r="N62" s="7">
        <f t="shared" ref="N62" si="396">D62+I62</f>
        <v>-1089249.58</v>
      </c>
      <c r="O62" s="7">
        <f t="shared" ref="O62" si="397">E62+J62</f>
        <v>268676.03000000003</v>
      </c>
      <c r="P62" s="7"/>
      <c r="Q62" s="7">
        <f>ROUND(O62*0.1,2)</f>
        <v>26867.599999999999</v>
      </c>
      <c r="R62" s="7">
        <f t="shared" ref="R62" si="398">ROUND(Q62*0.15,2)</f>
        <v>4030.14</v>
      </c>
      <c r="S62" s="7">
        <f t="shared" ref="S62" si="399">ROUND(Q62*0.85,2)</f>
        <v>22837.46</v>
      </c>
    </row>
    <row r="63" spans="1:19" x14ac:dyDescent="0.25">
      <c r="Q63" s="8"/>
      <c r="R63" s="8"/>
      <c r="S63" s="8"/>
    </row>
    <row r="64" spans="1:19" ht="15" customHeight="1" thickBot="1" x14ac:dyDescent="0.3">
      <c r="B64" s="9">
        <f>SUM(B10:B63)</f>
        <v>7905215</v>
      </c>
      <c r="C64" s="9">
        <f>SUM(C10:C63)</f>
        <v>-10035.75</v>
      </c>
      <c r="D64" s="9">
        <f>SUM(D10:D63)</f>
        <v>-7214912.75</v>
      </c>
      <c r="E64" s="9">
        <f>SUM(E10:E63)</f>
        <v>680266.5</v>
      </c>
      <c r="F64" s="17"/>
      <c r="G64" s="9">
        <f>SUM(G10:G63)</f>
        <v>210276292.28999999</v>
      </c>
      <c r="H64" s="9">
        <f>SUM(H10:H63)</f>
        <v>-56848.110000000008</v>
      </c>
      <c r="I64" s="9">
        <f>SUM(I10:I63)</f>
        <v>-195889174.87000006</v>
      </c>
      <c r="J64" s="9">
        <f>SUM(J10:J63)</f>
        <v>14330269.310000001</v>
      </c>
      <c r="K64" s="17"/>
      <c r="L64" s="9">
        <f>SUM(L10:L63)</f>
        <v>218181507.28999999</v>
      </c>
      <c r="M64" s="9">
        <f>SUM(M10:M63)</f>
        <v>-66883.860000000015</v>
      </c>
      <c r="N64" s="9">
        <f>SUM(N10:N63)</f>
        <v>-203104087.62000009</v>
      </c>
      <c r="O64" s="9">
        <f>SUM(O10:O63)</f>
        <v>15010535.810000001</v>
      </c>
      <c r="P64" s="17"/>
      <c r="Q64" s="9">
        <f>SUM(Q10:Q63)</f>
        <v>1501053.5799999998</v>
      </c>
      <c r="R64" s="9">
        <f>SUM(R10:R63)</f>
        <v>225158.03000000003</v>
      </c>
      <c r="S64" s="9">
        <f>SUM(S10:S63)</f>
        <v>1275895.5499999996</v>
      </c>
    </row>
    <row r="65" spans="1:1" ht="15" customHeight="1" thickTop="1" x14ac:dyDescent="0.25"/>
    <row r="66" spans="1:1" ht="15" customHeight="1" x14ac:dyDescent="0.25">
      <c r="A66" s="15" t="s">
        <v>19</v>
      </c>
    </row>
    <row r="67" spans="1:1" ht="15" customHeight="1" x14ac:dyDescent="0.25">
      <c r="A67" s="15" t="s">
        <v>11</v>
      </c>
    </row>
    <row r="68" spans="1:1" ht="15" customHeight="1" x14ac:dyDescent="0.25">
      <c r="A68" s="15" t="s">
        <v>24</v>
      </c>
    </row>
  </sheetData>
  <mergeCells count="5">
    <mergeCell ref="A1:S1"/>
    <mergeCell ref="B3:E3"/>
    <mergeCell ref="G3:J3"/>
    <mergeCell ref="L3:O3"/>
    <mergeCell ref="A8:S8"/>
  </mergeCells>
  <pageMargins left="0.25" right="0.5" top="0.25" bottom="0.25" header="0" footer="0"/>
  <pageSetup paperSize="5" scale="51" orientation="landscape" r:id="rId1"/>
  <ignoredErrors>
    <ignoredError sqref="E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Total</vt:lpstr>
      <vt:lpstr>Mountaineer</vt:lpstr>
      <vt:lpstr>Wheeling</vt:lpstr>
      <vt:lpstr>Mardi Gras</vt:lpstr>
      <vt:lpstr>Charles Town</vt:lpstr>
      <vt:lpstr>Greenbrier</vt:lpstr>
      <vt:lpstr>'Charles Town'!Print_Area</vt:lpstr>
      <vt:lpstr>Greenbrier!Print_Area</vt:lpstr>
      <vt:lpstr>'Mardi Gras'!Print_Area</vt:lpstr>
      <vt:lpstr>Mountaineer!Print_Area</vt:lpstr>
      <vt:lpstr>Total!Print_Area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ITSUPPORT</cp:lastModifiedBy>
  <cp:lastPrinted>2020-10-08T15:44:25Z</cp:lastPrinted>
  <dcterms:created xsi:type="dcterms:W3CDTF">2018-09-06T17:44:55Z</dcterms:created>
  <dcterms:modified xsi:type="dcterms:W3CDTF">2021-07-08T18:44:21Z</dcterms:modified>
</cp:coreProperties>
</file>