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166DAB94-DF7E-4358-8CC1-6F744166383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mmary" sheetId="5" r:id="rId1"/>
    <sheet name="Mountaineer" sheetId="4" r:id="rId2"/>
    <sheet name="Wheeling" sheetId="3" r:id="rId3"/>
    <sheet name="Mardi Gras" sheetId="2" r:id="rId4"/>
    <sheet name="Charles Town" sheetId="1" r:id="rId5"/>
  </sheets>
  <definedNames>
    <definedName name="_xlnm.Print_Area" localSheetId="4">'Charles Town'!$A$1:$AH$140</definedName>
    <definedName name="_xlnm.Print_Area" localSheetId="3">'Mardi Gras'!$A$1:$AH$155</definedName>
    <definedName name="_xlnm.Print_Area" localSheetId="1">Mountaineer!$A$1:$AC$61</definedName>
    <definedName name="_xlnm.Print_Area" localSheetId="0">Summary!$A$1:$AC$15</definedName>
    <definedName name="_xlnm.Print_Area" localSheetId="2">Wheeling!$A$1:$AH$154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10" i="5" l="1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A10" i="5"/>
  <c r="AB11" i="1"/>
  <c r="AC11" i="1" s="1"/>
  <c r="A11" i="1"/>
  <c r="AB11" i="2"/>
  <c r="AC11" i="2" s="1"/>
  <c r="A11" i="2"/>
  <c r="AB11" i="3"/>
  <c r="AC11" i="3" s="1"/>
  <c r="A11" i="3"/>
  <c r="AB11" i="4"/>
  <c r="AC11" i="4" s="1"/>
  <c r="C13" i="1" l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C13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AA13" i="2"/>
  <c r="C13" i="3"/>
  <c r="D13" i="3"/>
  <c r="E13" i="3"/>
  <c r="F13" i="3"/>
  <c r="G13" i="3"/>
  <c r="H13" i="3"/>
  <c r="I13" i="3"/>
  <c r="J13" i="3"/>
  <c r="K13" i="3"/>
  <c r="L13" i="3"/>
  <c r="M13" i="3"/>
  <c r="N13" i="3"/>
  <c r="O13" i="3"/>
  <c r="P13" i="3"/>
  <c r="Q13" i="3"/>
  <c r="R13" i="3"/>
  <c r="S13" i="3"/>
  <c r="T13" i="3"/>
  <c r="U13" i="3"/>
  <c r="V13" i="3"/>
  <c r="W13" i="3"/>
  <c r="X13" i="3"/>
  <c r="Y13" i="3"/>
  <c r="Z13" i="3"/>
  <c r="AA13" i="3"/>
  <c r="C13" i="4"/>
  <c r="D13" i="4"/>
  <c r="E13" i="4"/>
  <c r="F13" i="4"/>
  <c r="G13" i="4"/>
  <c r="H13" i="4"/>
  <c r="I13" i="4"/>
  <c r="J13" i="4"/>
  <c r="K13" i="4"/>
  <c r="L13" i="4"/>
  <c r="M13" i="4"/>
  <c r="N13" i="4"/>
  <c r="O13" i="4"/>
  <c r="P13" i="4"/>
  <c r="Q13" i="4"/>
  <c r="R13" i="4"/>
  <c r="S13" i="4"/>
  <c r="T13" i="4"/>
  <c r="U13" i="4"/>
  <c r="V13" i="4"/>
  <c r="W13" i="4"/>
  <c r="X13" i="4"/>
  <c r="Y13" i="4"/>
  <c r="Z13" i="4"/>
  <c r="AA13" i="4"/>
  <c r="U12" i="5"/>
  <c r="AB10" i="4"/>
  <c r="AB10" i="3"/>
  <c r="AC10" i="3" s="1"/>
  <c r="AC13" i="3" s="1"/>
  <c r="AB10" i="2"/>
  <c r="AC10" i="2" s="1"/>
  <c r="AC13" i="2" s="1"/>
  <c r="C9" i="5"/>
  <c r="C12" i="5" s="1"/>
  <c r="D9" i="5"/>
  <c r="D12" i="5" s="1"/>
  <c r="E9" i="5"/>
  <c r="E12" i="5" s="1"/>
  <c r="F9" i="5"/>
  <c r="F12" i="5" s="1"/>
  <c r="G9" i="5"/>
  <c r="G12" i="5" s="1"/>
  <c r="H9" i="5"/>
  <c r="H12" i="5" s="1"/>
  <c r="I9" i="5"/>
  <c r="I12" i="5" s="1"/>
  <c r="J9" i="5"/>
  <c r="J12" i="5" s="1"/>
  <c r="K9" i="5"/>
  <c r="K12" i="5" s="1"/>
  <c r="L9" i="5"/>
  <c r="L12" i="5" s="1"/>
  <c r="M9" i="5"/>
  <c r="M12" i="5" s="1"/>
  <c r="N9" i="5"/>
  <c r="N12" i="5" s="1"/>
  <c r="O9" i="5"/>
  <c r="O12" i="5" s="1"/>
  <c r="P9" i="5"/>
  <c r="P12" i="5" s="1"/>
  <c r="Q9" i="5"/>
  <c r="Q12" i="5" s="1"/>
  <c r="R9" i="5"/>
  <c r="R12" i="5" s="1"/>
  <c r="S9" i="5"/>
  <c r="S12" i="5" s="1"/>
  <c r="T9" i="5"/>
  <c r="T12" i="5" s="1"/>
  <c r="U9" i="5"/>
  <c r="V9" i="5"/>
  <c r="V12" i="5" s="1"/>
  <c r="W9" i="5"/>
  <c r="W12" i="5" s="1"/>
  <c r="X9" i="5"/>
  <c r="X12" i="5" s="1"/>
  <c r="Y9" i="5"/>
  <c r="Y12" i="5" s="1"/>
  <c r="Z9" i="5"/>
  <c r="Z12" i="5" s="1"/>
  <c r="AA9" i="5"/>
  <c r="AA12" i="5" s="1"/>
  <c r="AC10" i="4" l="1"/>
  <c r="AC13" i="4" s="1"/>
  <c r="AB13" i="2"/>
  <c r="AB13" i="3"/>
  <c r="AB13" i="4"/>
  <c r="AB4" i="1"/>
  <c r="AB4" i="2"/>
  <c r="AB4" i="3"/>
  <c r="AB4" i="4"/>
  <c r="B13" i="1" l="1"/>
  <c r="AB10" i="1"/>
  <c r="A10" i="1"/>
  <c r="B13" i="2"/>
  <c r="A10" i="2"/>
  <c r="A10" i="3"/>
  <c r="B13" i="3"/>
  <c r="AB9" i="5" l="1"/>
  <c r="AB12" i="5" s="1"/>
  <c r="AB13" i="1"/>
  <c r="AC10" i="1"/>
  <c r="AC13" i="1" s="1"/>
  <c r="AC9" i="5" l="1"/>
  <c r="AC12" i="5" s="1"/>
  <c r="A9" i="5" l="1"/>
  <c r="B9" i="5" l="1"/>
  <c r="B13" i="4" l="1"/>
  <c r="B12" i="5" s="1"/>
</calcChain>
</file>

<file path=xl/sharedStrings.xml><?xml version="1.0" encoding="utf-8"?>
<sst xmlns="http://schemas.openxmlformats.org/spreadsheetml/2006/main" count="162" uniqueCount="40">
  <si>
    <t>Blackjack</t>
  </si>
  <si>
    <t>Blackjack
Stand</t>
  </si>
  <si>
    <t>Craps</t>
  </si>
  <si>
    <t>Criss
Cross</t>
  </si>
  <si>
    <t>Four Card
Poker</t>
  </si>
  <si>
    <t>High Card
Flush</t>
  </si>
  <si>
    <t>Let It Ride</t>
  </si>
  <si>
    <t>Mini Bac</t>
  </si>
  <si>
    <t>Mississippi
Stud</t>
  </si>
  <si>
    <t>Multi Game</t>
  </si>
  <si>
    <t>Pai Gow</t>
  </si>
  <si>
    <t>Poker</t>
  </si>
  <si>
    <t>Rapid
Fusion</t>
  </si>
  <si>
    <t>Roulette</t>
  </si>
  <si>
    <t>Spanish 21</t>
  </si>
  <si>
    <t>Three Card
Poker</t>
  </si>
  <si>
    <t>WPT Heads
Up Hold 'em</t>
  </si>
  <si>
    <t>Ultimate
Texas Hold 'em</t>
  </si>
  <si>
    <t>Total</t>
  </si>
  <si>
    <t>HOLLYWOOD CASINO AT CHARLES TOWN RACES TABLE GAMES</t>
  </si>
  <si>
    <t>Privilege Taxes</t>
  </si>
  <si>
    <t>MARDI GRAS CASINO TABLE GAMES</t>
  </si>
  <si>
    <t>WHEELING ISLAND CASINO TABLE GAMES</t>
  </si>
  <si>
    <t>MOUNTAINEER CASINO TABLE GAMES</t>
  </si>
  <si>
    <t>WEST VIRGINIA LOTTERY</t>
  </si>
  <si>
    <t>Midi Bac</t>
  </si>
  <si>
    <t>WEEKLY RACETRACK TABLE GAMES REVENUE SUMMARY</t>
  </si>
  <si>
    <t>Three Card</t>
  </si>
  <si>
    <t>Louisiana
Stud</t>
  </si>
  <si>
    <t>Stadium
Gaming</t>
  </si>
  <si>
    <t>DAI Baccarat</t>
  </si>
  <si>
    <t>FISCAL YEAR 2026</t>
  </si>
  <si>
    <t>* 5 days to start fiscal year</t>
  </si>
  <si>
    <t>FY 2025</t>
  </si>
  <si>
    <t>7/5/2025 *</t>
  </si>
  <si>
    <t>Jackpot
Hold em</t>
  </si>
  <si>
    <t>Poker Tournament</t>
  </si>
  <si>
    <t>Super Four Poker</t>
  </si>
  <si>
    <t>Multi Games</t>
  </si>
  <si>
    <t>FISCAL YEAR TO DATE AS OF JULY 12,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</si>
</sst>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44" fontId="7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</cellStyleXfs>
  <cellXfs count="21">
    <xf numFmtId="0" fontId="0" fillId="0" borderId="0" xfId="0"/>
    <xf numFmtId="0" fontId="8" fillId="0" borderId="0" xfId="0" applyFont="1"/>
    <xf numFmtId="0" fontId="9" fillId="0" borderId="0" xfId="0" applyFont="1"/>
    <xf numFmtId="14" fontId="9" fillId="0" borderId="0" xfId="0" applyNumberFormat="1" applyFont="1" applyAlignment="1">
      <alignment horizontal="left"/>
    </xf>
    <xf numFmtId="0" fontId="9" fillId="0" borderId="0" xfId="0" applyFont="1" applyAlignment="1">
      <alignment horizontal="center"/>
    </xf>
    <xf numFmtId="44" fontId="9" fillId="0" borderId="0" xfId="1" applyFont="1"/>
    <xf numFmtId="44" fontId="9" fillId="0" borderId="2" xfId="1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14" fontId="11" fillId="0" borderId="0" xfId="0" applyNumberFormat="1" applyFont="1" applyAlignment="1">
      <alignment horizontal="left"/>
    </xf>
    <xf numFmtId="14" fontId="4" fillId="0" borderId="0" xfId="0" applyNumberFormat="1" applyFont="1" applyAlignment="1">
      <alignment horizontal="left"/>
    </xf>
    <xf numFmtId="14" fontId="3" fillId="0" borderId="0" xfId="0" applyNumberFormat="1" applyFont="1" applyAlignment="1">
      <alignment horizontal="left"/>
    </xf>
    <xf numFmtId="0" fontId="1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7">
    <cellStyle name="Comma 2" xfId="4" xr:uid="{00000000-0005-0000-0000-000000000000}"/>
    <cellStyle name="Comma 3" xfId="6" xr:uid="{00000000-0005-0000-0000-000001000000}"/>
    <cellStyle name="Currency" xfId="1" builtinId="4"/>
    <cellStyle name="Currency 2" xfId="3" xr:uid="{00000000-0005-0000-0000-000003000000}"/>
    <cellStyle name="Normal" xfId="0" builtinId="0"/>
    <cellStyle name="Normal 2" xfId="2" xr:uid="{00000000-0005-0000-0000-000005000000}"/>
    <cellStyle name="Normal 3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14"/>
  <sheetViews>
    <sheetView tabSelected="1" zoomScaleNormal="100" workbookViewId="0">
      <pane ySplit="7" topLeftCell="A8" activePane="bottomLeft" state="frozen"/>
      <selection pane="bottomLeft" activeCell="A11" sqref="A11"/>
    </sheetView>
  </sheetViews>
  <sheetFormatPr defaultColWidth="10.7109375" defaultRowHeight="15" customHeight="1" x14ac:dyDescent="0.25"/>
  <cols>
    <col min="1" max="1" width="13.7109375" style="3" customWidth="1"/>
    <col min="2" max="2" width="15.28515625" style="2" bestFit="1" customWidth="1"/>
    <col min="3" max="3" width="14.28515625" style="2" bestFit="1" customWidth="1"/>
    <col min="4" max="4" width="14.28515625" style="2" customWidth="1"/>
    <col min="5" max="7" width="14.28515625" style="2" bestFit="1" customWidth="1"/>
    <col min="8" max="8" width="12.5703125" style="2" bestFit="1" customWidth="1"/>
    <col min="9" max="12" width="14.28515625" style="2" bestFit="1" customWidth="1"/>
    <col min="13" max="13" width="12.5703125" style="2" bestFit="1" customWidth="1"/>
    <col min="14" max="14" width="14.28515625" style="2" customWidth="1"/>
    <col min="15" max="15" width="14.28515625" style="2" hidden="1" customWidth="1"/>
    <col min="16" max="16" width="14.28515625" style="2" bestFit="1" customWidth="1"/>
    <col min="17" max="17" width="12.5703125" style="2" bestFit="1" customWidth="1"/>
    <col min="18" max="19" width="14.28515625" style="2" bestFit="1" customWidth="1"/>
    <col min="20" max="23" width="12.5703125" style="2" bestFit="1" customWidth="1"/>
    <col min="24" max="24" width="14.28515625" style="2" bestFit="1" customWidth="1"/>
    <col min="25" max="25" width="13.85546875" style="2" bestFit="1" customWidth="1"/>
    <col min="26" max="26" width="14.28515625" style="2" bestFit="1" customWidth="1"/>
    <col min="27" max="28" width="14.28515625" style="2" customWidth="1"/>
    <col min="29" max="29" width="15.28515625" style="2" bestFit="1" customWidth="1"/>
    <col min="30" max="16384" width="10.7109375" style="2"/>
  </cols>
  <sheetData>
    <row r="1" spans="1:29" ht="18.75" x14ac:dyDescent="0.3">
      <c r="A1" s="16" t="s">
        <v>24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</row>
    <row r="2" spans="1:29" s="1" customFormat="1" ht="15" customHeight="1" x14ac:dyDescent="0.25">
      <c r="A2" s="17" t="s">
        <v>26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</row>
    <row r="3" spans="1:29" s="1" customFormat="1" ht="15" customHeight="1" x14ac:dyDescent="0.25">
      <c r="A3" s="17" t="s">
        <v>39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</row>
    <row r="4" spans="1:29" s="1" customFormat="1" ht="15" customHeight="1" x14ac:dyDescent="0.25">
      <c r="A4" s="17" t="s">
        <v>31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</row>
    <row r="5" spans="1:29" ht="15" customHeight="1" x14ac:dyDescent="0.2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</row>
    <row r="6" spans="1:29" ht="15" customHeight="1" x14ac:dyDescent="0.25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29" customFormat="1" ht="25.5" x14ac:dyDescent="0.2">
      <c r="A7" s="7"/>
      <c r="B7" s="8" t="s">
        <v>0</v>
      </c>
      <c r="C7" s="9" t="s">
        <v>1</v>
      </c>
      <c r="D7" s="9" t="s">
        <v>2</v>
      </c>
      <c r="E7" s="9" t="s">
        <v>3</v>
      </c>
      <c r="F7" s="9" t="s">
        <v>30</v>
      </c>
      <c r="G7" s="9" t="s">
        <v>4</v>
      </c>
      <c r="H7" s="9" t="s">
        <v>5</v>
      </c>
      <c r="I7" s="9" t="s">
        <v>35</v>
      </c>
      <c r="J7" s="9" t="s">
        <v>6</v>
      </c>
      <c r="K7" s="9" t="s">
        <v>28</v>
      </c>
      <c r="L7" s="8" t="s">
        <v>25</v>
      </c>
      <c r="M7" s="8" t="s">
        <v>7</v>
      </c>
      <c r="N7" s="9" t="s">
        <v>8</v>
      </c>
      <c r="O7" s="9" t="s">
        <v>9</v>
      </c>
      <c r="P7" s="8" t="s">
        <v>10</v>
      </c>
      <c r="Q7" s="8" t="s">
        <v>11</v>
      </c>
      <c r="R7" s="9" t="s">
        <v>36</v>
      </c>
      <c r="S7" s="9" t="s">
        <v>12</v>
      </c>
      <c r="T7" s="9" t="s">
        <v>13</v>
      </c>
      <c r="U7" s="9" t="s">
        <v>14</v>
      </c>
      <c r="V7" s="9" t="s">
        <v>29</v>
      </c>
      <c r="W7" s="9" t="s">
        <v>37</v>
      </c>
      <c r="X7" s="9" t="s">
        <v>27</v>
      </c>
      <c r="Y7" s="9" t="s">
        <v>15</v>
      </c>
      <c r="Z7" s="9" t="s">
        <v>17</v>
      </c>
      <c r="AA7" s="9" t="s">
        <v>16</v>
      </c>
      <c r="AB7" s="8" t="s">
        <v>18</v>
      </c>
      <c r="AC7" s="8" t="s">
        <v>20</v>
      </c>
    </row>
    <row r="8" spans="1:29" x14ac:dyDescent="0.25">
      <c r="A8" s="11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</row>
    <row r="9" spans="1:29" ht="15" customHeight="1" x14ac:dyDescent="0.25">
      <c r="A9" s="12" t="str">
        <f>Mountaineer!A10</f>
        <v>7/5/2025 *</v>
      </c>
      <c r="B9" s="5">
        <f>SUM('Mountaineer:Charles Town'!B10)</f>
        <v>463211.5</v>
      </c>
      <c r="C9" s="5">
        <f>SUM('Mountaineer:Charles Town'!C10)</f>
        <v>268454</v>
      </c>
      <c r="D9" s="5">
        <f>SUM('Mountaineer:Charles Town'!D10)</f>
        <v>192372</v>
      </c>
      <c r="E9" s="5">
        <f>SUM('Mountaineer:Charles Town'!E10)</f>
        <v>31376</v>
      </c>
      <c r="F9" s="5">
        <f>SUM('Mountaineer:Charles Town'!F10)</f>
        <v>2815</v>
      </c>
      <c r="G9" s="5">
        <f>SUM('Mountaineer:Charles Town'!G10)</f>
        <v>39006</v>
      </c>
      <c r="H9" s="5">
        <f>SUM('Mountaineer:Charles Town'!H10)</f>
        <v>39220</v>
      </c>
      <c r="I9" s="5">
        <f>SUM('Mountaineer:Charles Town'!I10)</f>
        <v>7026</v>
      </c>
      <c r="J9" s="5">
        <f>SUM('Mountaineer:Charles Town'!J10)</f>
        <v>14205</v>
      </c>
      <c r="K9" s="5">
        <f>SUM('Mountaineer:Charles Town'!K10)</f>
        <v>11518</v>
      </c>
      <c r="L9" s="5">
        <f>SUM('Mountaineer:Charles Town'!L10)</f>
        <v>78159</v>
      </c>
      <c r="M9" s="5">
        <f>SUM('Mountaineer:Charles Town'!M10)</f>
        <v>132875.75</v>
      </c>
      <c r="N9" s="5">
        <f>SUM('Mountaineer:Charles Town'!N10)</f>
        <v>45081</v>
      </c>
      <c r="O9" s="5">
        <f>SUM('Mountaineer:Charles Town'!O10)</f>
        <v>0</v>
      </c>
      <c r="P9" s="5">
        <f>SUM('Mountaineer:Charles Town'!P10)</f>
        <v>11354</v>
      </c>
      <c r="Q9" s="5">
        <f>SUM('Mountaineer:Charles Town'!Q10)</f>
        <v>87425</v>
      </c>
      <c r="R9" s="5">
        <f>SUM('Mountaineer:Charles Town'!R10)</f>
        <v>0</v>
      </c>
      <c r="S9" s="5">
        <f>SUM('Mountaineer:Charles Town'!S10)</f>
        <v>65363</v>
      </c>
      <c r="T9" s="5">
        <f>SUM('Mountaineer:Charles Town'!T10)</f>
        <v>117532.75</v>
      </c>
      <c r="U9" s="5">
        <f>SUM('Mountaineer:Charles Town'!U10)</f>
        <v>879.75</v>
      </c>
      <c r="V9" s="5">
        <f>SUM('Mountaineer:Charles Town'!V10)</f>
        <v>19493.96</v>
      </c>
      <c r="W9" s="5">
        <f>SUM('Mountaineer:Charles Town'!W10)</f>
        <v>9523.5</v>
      </c>
      <c r="X9" s="5">
        <f>SUM('Mountaineer:Charles Town'!X10)</f>
        <v>15712</v>
      </c>
      <c r="Y9" s="5">
        <f>SUM('Mountaineer:Charles Town'!Y10)</f>
        <v>54653.5</v>
      </c>
      <c r="Z9" s="5">
        <f>SUM('Mountaineer:Charles Town'!Z10)</f>
        <v>42356.5</v>
      </c>
      <c r="AA9" s="5">
        <f>SUM('Mountaineer:Charles Town'!AA10)</f>
        <v>43934</v>
      </c>
      <c r="AB9" s="5">
        <f>SUM('Mountaineer:Charles Town'!AB10)</f>
        <v>1793547.21</v>
      </c>
      <c r="AC9" s="5">
        <f>SUM('Mountaineer:Charles Town'!AC10)</f>
        <v>627741.53</v>
      </c>
    </row>
    <row r="10" spans="1:29" ht="15" customHeight="1" x14ac:dyDescent="0.25">
      <c r="A10" s="12">
        <f>Mountaineer!A11</f>
        <v>45850</v>
      </c>
      <c r="B10" s="5">
        <f>SUM('Mountaineer:Charles Town'!B11)</f>
        <v>375008</v>
      </c>
      <c r="C10" s="5">
        <f>SUM('Mountaineer:Charles Town'!C11)</f>
        <v>43942.5</v>
      </c>
      <c r="D10" s="5">
        <f>SUM('Mountaineer:Charles Town'!D11)</f>
        <v>130325</v>
      </c>
      <c r="E10" s="5">
        <f>SUM('Mountaineer:Charles Town'!E11)</f>
        <v>35853</v>
      </c>
      <c r="F10" s="5">
        <f>SUM('Mountaineer:Charles Town'!F11)</f>
        <v>6766</v>
      </c>
      <c r="G10" s="5">
        <f>SUM('Mountaineer:Charles Town'!G11)</f>
        <v>42179</v>
      </c>
      <c r="H10" s="5">
        <f>SUM('Mountaineer:Charles Town'!H11)</f>
        <v>73720</v>
      </c>
      <c r="I10" s="5">
        <f>SUM('Mountaineer:Charles Town'!I11)</f>
        <v>1034.5</v>
      </c>
      <c r="J10" s="5">
        <f>SUM('Mountaineer:Charles Town'!J11)</f>
        <v>10264</v>
      </c>
      <c r="K10" s="5">
        <f>SUM('Mountaineer:Charles Town'!K11)</f>
        <v>61257</v>
      </c>
      <c r="L10" s="5">
        <f>SUM('Mountaineer:Charles Town'!L11)</f>
        <v>-11325</v>
      </c>
      <c r="M10" s="5">
        <f>SUM('Mountaineer:Charles Town'!M11)</f>
        <v>54094.25</v>
      </c>
      <c r="N10" s="5">
        <f>SUM('Mountaineer:Charles Town'!N11)</f>
        <v>60556</v>
      </c>
      <c r="O10" s="5">
        <f>SUM('Mountaineer:Charles Town'!O11)</f>
        <v>0</v>
      </c>
      <c r="P10" s="5">
        <f>SUM('Mountaineer:Charles Town'!P11)</f>
        <v>20959</v>
      </c>
      <c r="Q10" s="5">
        <f>SUM('Mountaineer:Charles Town'!Q11)</f>
        <v>86437</v>
      </c>
      <c r="R10" s="5">
        <f>SUM('Mountaineer:Charles Town'!R11)</f>
        <v>495</v>
      </c>
      <c r="S10" s="5">
        <f>SUM('Mountaineer:Charles Town'!S11)</f>
        <v>20415</v>
      </c>
      <c r="T10" s="5">
        <f>SUM('Mountaineer:Charles Town'!T11)</f>
        <v>226420.5</v>
      </c>
      <c r="U10" s="5">
        <f>SUM('Mountaineer:Charles Town'!U11)</f>
        <v>12876.75</v>
      </c>
      <c r="V10" s="5">
        <f>SUM('Mountaineer:Charles Town'!V11)</f>
        <v>19369.28</v>
      </c>
      <c r="W10" s="5">
        <f>SUM('Mountaineer:Charles Town'!W11)</f>
        <v>6375</v>
      </c>
      <c r="X10" s="5">
        <f>SUM('Mountaineer:Charles Town'!X11)</f>
        <v>17765</v>
      </c>
      <c r="Y10" s="5">
        <f>SUM('Mountaineer:Charles Town'!Y11)</f>
        <v>77733.5</v>
      </c>
      <c r="Z10" s="5">
        <f>SUM('Mountaineer:Charles Town'!Z11)</f>
        <v>-13739</v>
      </c>
      <c r="AA10" s="5">
        <f>SUM('Mountaineer:Charles Town'!AA11)</f>
        <v>67891</v>
      </c>
      <c r="AB10" s="5">
        <f>SUM('Mountaineer:Charles Town'!AB11)</f>
        <v>1426672.28</v>
      </c>
      <c r="AC10" s="5">
        <f>SUM('Mountaineer:Charles Town'!AC11)</f>
        <v>499335.3</v>
      </c>
    </row>
    <row r="11" spans="1:29" x14ac:dyDescent="0.25">
      <c r="A11" s="11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</row>
    <row r="12" spans="1:29" ht="15" customHeight="1" thickBot="1" x14ac:dyDescent="0.3">
      <c r="B12" s="6">
        <f>SUM(B9:B11)</f>
        <v>838219.5</v>
      </c>
      <c r="C12" s="6">
        <f t="shared" ref="C12:AC12" si="0">SUM(C9:C11)</f>
        <v>312396.5</v>
      </c>
      <c r="D12" s="6">
        <f t="shared" si="0"/>
        <v>322697</v>
      </c>
      <c r="E12" s="6">
        <f t="shared" si="0"/>
        <v>67229</v>
      </c>
      <c r="F12" s="6">
        <f t="shared" si="0"/>
        <v>9581</v>
      </c>
      <c r="G12" s="6">
        <f t="shared" si="0"/>
        <v>81185</v>
      </c>
      <c r="H12" s="6">
        <f t="shared" si="0"/>
        <v>112940</v>
      </c>
      <c r="I12" s="6">
        <f t="shared" si="0"/>
        <v>8060.5</v>
      </c>
      <c r="J12" s="6">
        <f t="shared" si="0"/>
        <v>24469</v>
      </c>
      <c r="K12" s="6">
        <f t="shared" si="0"/>
        <v>72775</v>
      </c>
      <c r="L12" s="6">
        <f t="shared" si="0"/>
        <v>66834</v>
      </c>
      <c r="M12" s="6">
        <f t="shared" si="0"/>
        <v>186970</v>
      </c>
      <c r="N12" s="6">
        <f t="shared" si="0"/>
        <v>105637</v>
      </c>
      <c r="O12" s="6">
        <f t="shared" si="0"/>
        <v>0</v>
      </c>
      <c r="P12" s="6">
        <f t="shared" si="0"/>
        <v>32313</v>
      </c>
      <c r="Q12" s="6">
        <f t="shared" si="0"/>
        <v>173862</v>
      </c>
      <c r="R12" s="6">
        <f t="shared" si="0"/>
        <v>495</v>
      </c>
      <c r="S12" s="6">
        <f t="shared" si="0"/>
        <v>85778</v>
      </c>
      <c r="T12" s="6">
        <f t="shared" si="0"/>
        <v>343953.25</v>
      </c>
      <c r="U12" s="6">
        <f t="shared" si="0"/>
        <v>13756.5</v>
      </c>
      <c r="V12" s="6">
        <f t="shared" si="0"/>
        <v>38863.24</v>
      </c>
      <c r="W12" s="6">
        <f t="shared" si="0"/>
        <v>15898.5</v>
      </c>
      <c r="X12" s="6">
        <f t="shared" si="0"/>
        <v>33477</v>
      </c>
      <c r="Y12" s="6">
        <f t="shared" si="0"/>
        <v>132387</v>
      </c>
      <c r="Z12" s="6">
        <f t="shared" si="0"/>
        <v>28617.5</v>
      </c>
      <c r="AA12" s="6">
        <f t="shared" si="0"/>
        <v>111825</v>
      </c>
      <c r="AB12" s="6">
        <f t="shared" si="0"/>
        <v>3220219.49</v>
      </c>
      <c r="AC12" s="6">
        <f t="shared" si="0"/>
        <v>1127076.83</v>
      </c>
    </row>
    <row r="13" spans="1:29" ht="15" customHeight="1" thickTop="1" x14ac:dyDescent="0.25"/>
    <row r="14" spans="1:29" ht="15" customHeight="1" x14ac:dyDescent="0.25">
      <c r="A14" s="10" t="s">
        <v>32</v>
      </c>
    </row>
  </sheetData>
  <mergeCells count="4">
    <mergeCell ref="A1:AC1"/>
    <mergeCell ref="A2:AC2"/>
    <mergeCell ref="A3:AC3"/>
    <mergeCell ref="A4:AC4"/>
  </mergeCells>
  <pageMargins left="0.25" right="0.25" top="0.25" bottom="0.25" header="0" footer="0"/>
  <pageSetup paperSize="5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15"/>
  <sheetViews>
    <sheetView zoomScaleNormal="100" workbookViewId="0">
      <pane ySplit="7" topLeftCell="A8" activePane="bottomLeft" state="frozen"/>
      <selection activeCell="P43" sqref="P43"/>
      <selection pane="bottomLeft" activeCell="A12" sqref="A12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3" width="13.7109375" style="2" hidden="1" customWidth="1"/>
    <col min="4" max="4" width="14.42578125" style="2" customWidth="1"/>
    <col min="5" max="5" width="14.28515625" style="2" hidden="1" customWidth="1"/>
    <col min="6" max="7" width="12.7109375" style="2" hidden="1" customWidth="1"/>
    <col min="8" max="9" width="13.7109375" style="2" hidden="1" customWidth="1"/>
    <col min="10" max="10" width="13.7109375" style="2" customWidth="1"/>
    <col min="11" max="11" width="13.7109375" style="2" hidden="1" customWidth="1"/>
    <col min="12" max="12" width="15.28515625" style="2" hidden="1" customWidth="1"/>
    <col min="13" max="13" width="13.7109375" style="2" hidden="1" customWidth="1"/>
    <col min="14" max="14" width="15.7109375" style="2" customWidth="1"/>
    <col min="15" max="15" width="13.7109375" style="2" hidden="1" customWidth="1"/>
    <col min="16" max="16" width="14.28515625" style="2" hidden="1" customWidth="1"/>
    <col min="17" max="18" width="13.7109375" style="2" hidden="1" customWidth="1"/>
    <col min="19" max="19" width="14.5703125" style="2" hidden="1" customWidth="1"/>
    <col min="20" max="20" width="16.5703125" style="2" customWidth="1"/>
    <col min="21" max="21" width="14.28515625" style="2" customWidth="1"/>
    <col min="22" max="23" width="14.28515625" style="2" hidden="1" customWidth="1"/>
    <col min="24" max="24" width="13.7109375" style="2" hidden="1" customWidth="1"/>
    <col min="25" max="25" width="13.7109375" style="2" customWidth="1"/>
    <col min="26" max="27" width="13.7109375" style="2" hidden="1" customWidth="1"/>
    <col min="28" max="28" width="16.5703125" style="2" customWidth="1"/>
    <col min="29" max="29" width="15.140625" style="2" customWidth="1"/>
    <col min="30" max="16384" width="10.7109375" style="2"/>
  </cols>
  <sheetData>
    <row r="1" spans="1:29" ht="15" customHeight="1" x14ac:dyDescent="0.25">
      <c r="A1" s="18" t="s">
        <v>23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customFormat="1" ht="38.25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30</v>
      </c>
      <c r="G3" s="9" t="s">
        <v>4</v>
      </c>
      <c r="H3" s="9" t="s">
        <v>5</v>
      </c>
      <c r="I3" s="9" t="s">
        <v>35</v>
      </c>
      <c r="J3" s="9" t="s">
        <v>6</v>
      </c>
      <c r="K3" s="9" t="s">
        <v>28</v>
      </c>
      <c r="L3" s="8" t="s">
        <v>25</v>
      </c>
      <c r="M3" s="8" t="s">
        <v>7</v>
      </c>
      <c r="N3" s="9" t="s">
        <v>8</v>
      </c>
      <c r="O3" s="9" t="s">
        <v>38</v>
      </c>
      <c r="P3" s="8" t="s">
        <v>10</v>
      </c>
      <c r="Q3" s="8" t="s">
        <v>11</v>
      </c>
      <c r="R3" s="9" t="s">
        <v>36</v>
      </c>
      <c r="S3" s="9" t="s">
        <v>12</v>
      </c>
      <c r="T3" s="9" t="s">
        <v>13</v>
      </c>
      <c r="U3" s="9" t="s">
        <v>14</v>
      </c>
      <c r="V3" s="9" t="s">
        <v>29</v>
      </c>
      <c r="W3" s="9" t="s">
        <v>37</v>
      </c>
      <c r="X3" s="9" t="s">
        <v>27</v>
      </c>
      <c r="Y3" s="9" t="s">
        <v>15</v>
      </c>
      <c r="Z3" s="9" t="s">
        <v>17</v>
      </c>
      <c r="AA3" s="9" t="s">
        <v>16</v>
      </c>
      <c r="AB3" s="8" t="s">
        <v>18</v>
      </c>
      <c r="AC3" s="8" t="s">
        <v>20</v>
      </c>
    </row>
    <row r="4" spans="1:29" s="4" customFormat="1" ht="15" customHeight="1" x14ac:dyDescent="0.25">
      <c r="A4" s="3"/>
      <c r="B4" s="4">
        <v>17</v>
      </c>
      <c r="D4" s="4">
        <v>2</v>
      </c>
      <c r="J4" s="4">
        <v>1</v>
      </c>
      <c r="N4" s="4">
        <v>1</v>
      </c>
      <c r="T4" s="4">
        <v>3</v>
      </c>
      <c r="U4" s="4">
        <v>1</v>
      </c>
      <c r="Y4" s="4">
        <v>1</v>
      </c>
      <c r="AB4" s="4">
        <f>SUM(B4:AA4)</f>
        <v>26</v>
      </c>
      <c r="AC4" s="13"/>
    </row>
    <row r="6" spans="1:29" ht="15" customHeight="1" x14ac:dyDescent="0.25">
      <c r="A6" s="14" t="s">
        <v>33</v>
      </c>
      <c r="B6" s="5">
        <v>4191871.5</v>
      </c>
      <c r="C6" s="5">
        <v>0</v>
      </c>
      <c r="D6" s="5">
        <v>1908674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306449.5</v>
      </c>
      <c r="K6" s="5">
        <v>0</v>
      </c>
      <c r="L6" s="5">
        <v>0</v>
      </c>
      <c r="M6" s="5">
        <v>0</v>
      </c>
      <c r="N6" s="5">
        <v>82600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1656120.75</v>
      </c>
      <c r="U6" s="5">
        <v>388623</v>
      </c>
      <c r="V6" s="5">
        <v>0</v>
      </c>
      <c r="W6" s="5">
        <v>0</v>
      </c>
      <c r="X6" s="5">
        <v>0</v>
      </c>
      <c r="Y6" s="5">
        <v>619628.5</v>
      </c>
      <c r="Z6" s="5">
        <v>0</v>
      </c>
      <c r="AA6" s="5">
        <v>0</v>
      </c>
      <c r="AB6" s="5">
        <v>9891967.25</v>
      </c>
      <c r="AC6" s="5">
        <v>3462188.6</v>
      </c>
    </row>
    <row r="8" spans="1:29" ht="15" customHeight="1" x14ac:dyDescent="0.25">
      <c r="A8" s="19" t="s">
        <v>31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5" t="s">
        <v>34</v>
      </c>
      <c r="B10" s="5">
        <v>66545.75</v>
      </c>
      <c r="C10" s="5">
        <v>0</v>
      </c>
      <c r="D10" s="5">
        <v>2389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5432</v>
      </c>
      <c r="K10" s="5">
        <v>0</v>
      </c>
      <c r="L10" s="5">
        <v>0</v>
      </c>
      <c r="M10" s="5">
        <v>0</v>
      </c>
      <c r="N10" s="5">
        <v>-27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12999.25</v>
      </c>
      <c r="U10" s="5">
        <v>879.75</v>
      </c>
      <c r="V10" s="5">
        <v>0</v>
      </c>
      <c r="W10" s="5">
        <v>0</v>
      </c>
      <c r="X10" s="5">
        <v>0</v>
      </c>
      <c r="Y10" s="5">
        <v>3285</v>
      </c>
      <c r="Z10" s="5">
        <v>0</v>
      </c>
      <c r="AA10" s="5">
        <v>0</v>
      </c>
      <c r="AB10" s="5">
        <f>SUM(B10:AA10)</f>
        <v>91503.75</v>
      </c>
      <c r="AC10" s="5">
        <f>ROUND(AB10*0.35,2)+0.01</f>
        <v>32026.32</v>
      </c>
    </row>
    <row r="11" spans="1:29" ht="15" customHeight="1" x14ac:dyDescent="0.25">
      <c r="A11" s="15">
        <v>45850</v>
      </c>
      <c r="B11" s="5">
        <v>69825.25</v>
      </c>
      <c r="C11" s="5"/>
      <c r="D11" s="5">
        <v>47782</v>
      </c>
      <c r="E11" s="5"/>
      <c r="F11" s="5"/>
      <c r="G11" s="5"/>
      <c r="H11" s="5"/>
      <c r="I11" s="5"/>
      <c r="J11" s="5">
        <v>3580</v>
      </c>
      <c r="K11" s="5"/>
      <c r="L11" s="5"/>
      <c r="M11" s="5"/>
      <c r="N11" s="5">
        <v>41670</v>
      </c>
      <c r="O11" s="5"/>
      <c r="P11" s="5"/>
      <c r="Q11" s="5"/>
      <c r="R11" s="5"/>
      <c r="S11" s="5"/>
      <c r="T11" s="5">
        <v>61119</v>
      </c>
      <c r="U11" s="5">
        <v>12876.75</v>
      </c>
      <c r="V11" s="5"/>
      <c r="W11" s="5"/>
      <c r="X11" s="5"/>
      <c r="Y11" s="5">
        <v>11581</v>
      </c>
      <c r="Z11" s="5">
        <v>0</v>
      </c>
      <c r="AA11" s="5">
        <v>0</v>
      </c>
      <c r="AB11" s="5">
        <f>SUM(B11:AA11)</f>
        <v>248434</v>
      </c>
      <c r="AC11" s="5">
        <f>ROUND(AB11*0.35,2)</f>
        <v>86951.9</v>
      </c>
    </row>
    <row r="12" spans="1:29" ht="14.25" customHeight="1" x14ac:dyDescent="0.25">
      <c r="A12" s="11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</row>
    <row r="13" spans="1:29" ht="15" customHeight="1" thickBot="1" x14ac:dyDescent="0.3">
      <c r="B13" s="6">
        <f>SUM(B10:B12)</f>
        <v>136371</v>
      </c>
      <c r="C13" s="6">
        <f t="shared" ref="C13:AC13" si="0">SUM(C10:C12)</f>
        <v>0</v>
      </c>
      <c r="D13" s="6">
        <f t="shared" si="0"/>
        <v>50171</v>
      </c>
      <c r="E13" s="6">
        <f t="shared" si="0"/>
        <v>0</v>
      </c>
      <c r="F13" s="6">
        <f t="shared" si="0"/>
        <v>0</v>
      </c>
      <c r="G13" s="6">
        <f t="shared" si="0"/>
        <v>0</v>
      </c>
      <c r="H13" s="6">
        <f t="shared" si="0"/>
        <v>0</v>
      </c>
      <c r="I13" s="6">
        <f t="shared" si="0"/>
        <v>0</v>
      </c>
      <c r="J13" s="6">
        <f t="shared" si="0"/>
        <v>9012</v>
      </c>
      <c r="K13" s="6">
        <f t="shared" si="0"/>
        <v>0</v>
      </c>
      <c r="L13" s="6">
        <f t="shared" si="0"/>
        <v>0</v>
      </c>
      <c r="M13" s="6">
        <f t="shared" si="0"/>
        <v>0</v>
      </c>
      <c r="N13" s="6">
        <f t="shared" si="0"/>
        <v>41643</v>
      </c>
      <c r="O13" s="6">
        <f t="shared" si="0"/>
        <v>0</v>
      </c>
      <c r="P13" s="6">
        <f t="shared" si="0"/>
        <v>0</v>
      </c>
      <c r="Q13" s="6">
        <f t="shared" si="0"/>
        <v>0</v>
      </c>
      <c r="R13" s="6">
        <f t="shared" si="0"/>
        <v>0</v>
      </c>
      <c r="S13" s="6">
        <f t="shared" si="0"/>
        <v>0</v>
      </c>
      <c r="T13" s="6">
        <f t="shared" si="0"/>
        <v>74118.25</v>
      </c>
      <c r="U13" s="6">
        <f t="shared" si="0"/>
        <v>13756.5</v>
      </c>
      <c r="V13" s="6">
        <f t="shared" si="0"/>
        <v>0</v>
      </c>
      <c r="W13" s="6">
        <f t="shared" si="0"/>
        <v>0</v>
      </c>
      <c r="X13" s="6">
        <f t="shared" si="0"/>
        <v>0</v>
      </c>
      <c r="Y13" s="6">
        <f t="shared" si="0"/>
        <v>14866</v>
      </c>
      <c r="Z13" s="6">
        <f t="shared" si="0"/>
        <v>0</v>
      </c>
      <c r="AA13" s="6">
        <f t="shared" si="0"/>
        <v>0</v>
      </c>
      <c r="AB13" s="6">
        <f t="shared" si="0"/>
        <v>339937.75</v>
      </c>
      <c r="AC13" s="6">
        <f t="shared" si="0"/>
        <v>118978.22</v>
      </c>
    </row>
    <row r="14" spans="1:29" ht="15" customHeight="1" thickTop="1" x14ac:dyDescent="0.25"/>
    <row r="15" spans="1:29" ht="15" customHeight="1" x14ac:dyDescent="0.25">
      <c r="A15" s="10" t="s">
        <v>32</v>
      </c>
    </row>
  </sheetData>
  <mergeCells count="2">
    <mergeCell ref="A1:AC1"/>
    <mergeCell ref="A8:AC8"/>
  </mergeCells>
  <pageMargins left="0.25" right="0.25" top="0.25" bottom="0.25" header="0" footer="0"/>
  <pageSetup paperSize="5" scale="90" orientation="landscape" r:id="rId1"/>
  <ignoredErrors>
    <ignoredError sqref="AB1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15"/>
  <sheetViews>
    <sheetView workbookViewId="0">
      <pane ySplit="7" topLeftCell="A9" activePane="bottomLeft" state="frozen"/>
      <selection activeCell="P43" sqref="P43"/>
      <selection pane="bottomLeft" activeCell="A12" sqref="A12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3" width="13.7109375" style="2" hidden="1" customWidth="1"/>
    <col min="4" max="4" width="14.7109375" style="2" customWidth="1"/>
    <col min="5" max="5" width="14.28515625" style="2" bestFit="1" customWidth="1"/>
    <col min="6" max="6" width="12.7109375" style="2" customWidth="1"/>
    <col min="7" max="7" width="12.7109375" style="2" hidden="1" customWidth="1"/>
    <col min="8" max="8" width="13.7109375" style="2" hidden="1" customWidth="1"/>
    <col min="9" max="9" width="15" style="2" customWidth="1"/>
    <col min="10" max="10" width="13.7109375" style="2" hidden="1" customWidth="1"/>
    <col min="11" max="11" width="13.7109375" style="2" customWidth="1"/>
    <col min="12" max="15" width="13.7109375" style="2" hidden="1" customWidth="1"/>
    <col min="16" max="16" width="14.28515625" style="2" hidden="1" customWidth="1"/>
    <col min="17" max="18" width="13.7109375" style="2" customWidth="1"/>
    <col min="19" max="19" width="13.7109375" style="2" hidden="1" customWidth="1"/>
    <col min="20" max="20" width="13.7109375" style="2" customWidth="1"/>
    <col min="21" max="21" width="14.28515625" style="2" hidden="1" customWidth="1"/>
    <col min="22" max="22" width="14.28515625" style="2" customWidth="1"/>
    <col min="23" max="23" width="14.28515625" style="2" hidden="1" customWidth="1"/>
    <col min="24" max="24" width="13.7109375" style="2" customWidth="1"/>
    <col min="25" max="27" width="13.7109375" style="2" hidden="1" customWidth="1"/>
    <col min="28" max="28" width="16.42578125" style="2" customWidth="1"/>
    <col min="29" max="29" width="14.5703125" style="2" customWidth="1"/>
    <col min="30" max="16384" width="10.7109375" style="2"/>
  </cols>
  <sheetData>
    <row r="1" spans="1:29" ht="15" customHeight="1" x14ac:dyDescent="0.25">
      <c r="A1" s="20" t="s">
        <v>22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customFormat="1" ht="38.25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30</v>
      </c>
      <c r="G3" s="9" t="s">
        <v>4</v>
      </c>
      <c r="H3" s="9" t="s">
        <v>5</v>
      </c>
      <c r="I3" s="9" t="s">
        <v>35</v>
      </c>
      <c r="J3" s="9" t="s">
        <v>6</v>
      </c>
      <c r="K3" s="9" t="s">
        <v>28</v>
      </c>
      <c r="L3" s="8" t="s">
        <v>25</v>
      </c>
      <c r="M3" s="8" t="s">
        <v>7</v>
      </c>
      <c r="N3" s="9" t="s">
        <v>8</v>
      </c>
      <c r="O3" s="9" t="s">
        <v>9</v>
      </c>
      <c r="P3" s="8" t="s">
        <v>10</v>
      </c>
      <c r="Q3" s="8" t="s">
        <v>11</v>
      </c>
      <c r="R3" s="9" t="s">
        <v>36</v>
      </c>
      <c r="S3" s="9" t="s">
        <v>12</v>
      </c>
      <c r="T3" s="9" t="s">
        <v>13</v>
      </c>
      <c r="U3" s="9" t="s">
        <v>14</v>
      </c>
      <c r="V3" s="9" t="s">
        <v>29</v>
      </c>
      <c r="W3" s="9" t="s">
        <v>37</v>
      </c>
      <c r="X3" s="9" t="s">
        <v>27</v>
      </c>
      <c r="Y3" s="9" t="s">
        <v>15</v>
      </c>
      <c r="Z3" s="9" t="s">
        <v>17</v>
      </c>
      <c r="AA3" s="9" t="s">
        <v>16</v>
      </c>
      <c r="AB3" s="8" t="s">
        <v>18</v>
      </c>
      <c r="AC3" s="8" t="s">
        <v>20</v>
      </c>
    </row>
    <row r="4" spans="1:29" s="4" customFormat="1" ht="15" customHeight="1" x14ac:dyDescent="0.25">
      <c r="A4" s="3"/>
      <c r="B4" s="4">
        <v>14</v>
      </c>
      <c r="D4" s="4">
        <v>1</v>
      </c>
      <c r="E4" s="4">
        <v>1</v>
      </c>
      <c r="F4" s="4">
        <v>1</v>
      </c>
      <c r="I4" s="4">
        <v>1</v>
      </c>
      <c r="K4" s="4">
        <v>1</v>
      </c>
      <c r="Q4" s="4">
        <v>9</v>
      </c>
      <c r="T4" s="4">
        <v>2</v>
      </c>
      <c r="V4" s="4">
        <v>1</v>
      </c>
      <c r="X4" s="4">
        <v>1</v>
      </c>
      <c r="AB4" s="4">
        <f>SUM(B4:AA4)</f>
        <v>32</v>
      </c>
    </row>
    <row r="6" spans="1:29" ht="15" customHeight="1" x14ac:dyDescent="0.25">
      <c r="A6" s="14" t="s">
        <v>33</v>
      </c>
      <c r="B6" s="5">
        <v>2195131</v>
      </c>
      <c r="C6" s="5">
        <v>0</v>
      </c>
      <c r="D6" s="5">
        <v>1049908</v>
      </c>
      <c r="E6" s="5">
        <v>493418.5</v>
      </c>
      <c r="F6" s="5">
        <v>68193.5</v>
      </c>
      <c r="G6" s="5">
        <v>0</v>
      </c>
      <c r="H6" s="5">
        <v>0</v>
      </c>
      <c r="I6" s="5">
        <v>33444</v>
      </c>
      <c r="J6" s="5">
        <v>0</v>
      </c>
      <c r="K6" s="5">
        <v>618481.46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448282</v>
      </c>
      <c r="R6" s="5">
        <v>28485</v>
      </c>
      <c r="S6" s="5">
        <v>0</v>
      </c>
      <c r="T6" s="5">
        <v>662260.5</v>
      </c>
      <c r="U6" s="5">
        <v>0</v>
      </c>
      <c r="V6" s="5">
        <v>848365.21</v>
      </c>
      <c r="W6" s="5">
        <v>0</v>
      </c>
      <c r="X6" s="5">
        <v>213344.69</v>
      </c>
      <c r="Y6" s="5">
        <v>0</v>
      </c>
      <c r="Z6" s="5">
        <v>0</v>
      </c>
      <c r="AA6" s="5">
        <v>0</v>
      </c>
      <c r="AB6" s="5">
        <v>6659313.8600000003</v>
      </c>
      <c r="AC6" s="5">
        <v>2330759.85</v>
      </c>
    </row>
    <row r="8" spans="1:29" ht="15" customHeight="1" x14ac:dyDescent="0.25">
      <c r="A8" s="19" t="s">
        <v>31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5" t="str">
        <f>Mountaineer!A10</f>
        <v>7/5/2025 *</v>
      </c>
      <c r="B10" s="5">
        <v>13422.5</v>
      </c>
      <c r="C10" s="5">
        <v>0</v>
      </c>
      <c r="D10" s="5">
        <v>30103</v>
      </c>
      <c r="E10" s="5">
        <v>3470</v>
      </c>
      <c r="F10" s="5">
        <v>2815</v>
      </c>
      <c r="G10" s="5">
        <v>0</v>
      </c>
      <c r="H10" s="5">
        <v>0</v>
      </c>
      <c r="I10" s="5">
        <v>7026</v>
      </c>
      <c r="J10" s="5">
        <v>0</v>
      </c>
      <c r="K10" s="5">
        <v>12571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11190</v>
      </c>
      <c r="R10" s="5">
        <v>0</v>
      </c>
      <c r="S10" s="5">
        <v>0</v>
      </c>
      <c r="T10" s="5">
        <v>9220</v>
      </c>
      <c r="U10" s="5">
        <v>0</v>
      </c>
      <c r="V10" s="5">
        <v>19493.96</v>
      </c>
      <c r="W10" s="5">
        <v>0</v>
      </c>
      <c r="X10" s="5">
        <v>2356</v>
      </c>
      <c r="Y10" s="5">
        <v>0</v>
      </c>
      <c r="Z10" s="5">
        <v>0</v>
      </c>
      <c r="AA10" s="5">
        <v>0</v>
      </c>
      <c r="AB10" s="5">
        <f>SUM(B10:AA10)</f>
        <v>111667.45999999999</v>
      </c>
      <c r="AC10" s="5">
        <f>ROUND(AB10*0.35,2)</f>
        <v>39083.61</v>
      </c>
    </row>
    <row r="11" spans="1:29" ht="15" customHeight="1" x14ac:dyDescent="0.25">
      <c r="A11" s="15">
        <f>Mountaineer!A11</f>
        <v>45850</v>
      </c>
      <c r="B11" s="5">
        <v>55037.5</v>
      </c>
      <c r="C11" s="5"/>
      <c r="D11" s="5">
        <v>20969</v>
      </c>
      <c r="E11" s="5">
        <v>-477</v>
      </c>
      <c r="F11" s="5">
        <v>6766</v>
      </c>
      <c r="G11" s="5"/>
      <c r="H11" s="5"/>
      <c r="I11" s="5">
        <v>1034.5</v>
      </c>
      <c r="J11" s="5"/>
      <c r="K11" s="5">
        <v>28005</v>
      </c>
      <c r="L11" s="5"/>
      <c r="M11" s="5"/>
      <c r="N11" s="5"/>
      <c r="O11" s="5"/>
      <c r="P11" s="5"/>
      <c r="Q11" s="5">
        <v>11231</v>
      </c>
      <c r="R11" s="5">
        <v>495</v>
      </c>
      <c r="S11" s="5"/>
      <c r="T11" s="5">
        <v>10729</v>
      </c>
      <c r="U11" s="5"/>
      <c r="V11" s="5">
        <v>19369.28</v>
      </c>
      <c r="W11" s="5"/>
      <c r="X11" s="5">
        <v>6787</v>
      </c>
      <c r="Y11" s="5">
        <v>0</v>
      </c>
      <c r="Z11" s="5">
        <v>0</v>
      </c>
      <c r="AA11" s="5">
        <v>0</v>
      </c>
      <c r="AB11" s="5">
        <f>SUM(B11:AA11)</f>
        <v>159946.28</v>
      </c>
      <c r="AC11" s="5">
        <f>ROUND(AB11*0.35,2)</f>
        <v>55981.2</v>
      </c>
    </row>
    <row r="12" spans="1:29" ht="14.25" customHeight="1" x14ac:dyDescent="0.25">
      <c r="A12" s="11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</row>
    <row r="13" spans="1:29" ht="15" customHeight="1" thickBot="1" x14ac:dyDescent="0.3">
      <c r="B13" s="6">
        <f>SUM(B10:B12)</f>
        <v>68460</v>
      </c>
      <c r="C13" s="6">
        <f t="shared" ref="C13:AC13" si="0">SUM(C10:C12)</f>
        <v>0</v>
      </c>
      <c r="D13" s="6">
        <f t="shared" si="0"/>
        <v>51072</v>
      </c>
      <c r="E13" s="6">
        <f t="shared" si="0"/>
        <v>2993</v>
      </c>
      <c r="F13" s="6">
        <f t="shared" si="0"/>
        <v>9581</v>
      </c>
      <c r="G13" s="6">
        <f t="shared" si="0"/>
        <v>0</v>
      </c>
      <c r="H13" s="6">
        <f t="shared" si="0"/>
        <v>0</v>
      </c>
      <c r="I13" s="6">
        <f t="shared" si="0"/>
        <v>8060.5</v>
      </c>
      <c r="J13" s="6">
        <f t="shared" si="0"/>
        <v>0</v>
      </c>
      <c r="K13" s="6">
        <f t="shared" si="0"/>
        <v>40576</v>
      </c>
      <c r="L13" s="6">
        <f t="shared" si="0"/>
        <v>0</v>
      </c>
      <c r="M13" s="6">
        <f t="shared" si="0"/>
        <v>0</v>
      </c>
      <c r="N13" s="6">
        <f t="shared" si="0"/>
        <v>0</v>
      </c>
      <c r="O13" s="6">
        <f t="shared" si="0"/>
        <v>0</v>
      </c>
      <c r="P13" s="6">
        <f t="shared" si="0"/>
        <v>0</v>
      </c>
      <c r="Q13" s="6">
        <f t="shared" si="0"/>
        <v>22421</v>
      </c>
      <c r="R13" s="6">
        <f t="shared" si="0"/>
        <v>495</v>
      </c>
      <c r="S13" s="6">
        <f t="shared" si="0"/>
        <v>0</v>
      </c>
      <c r="T13" s="6">
        <f t="shared" si="0"/>
        <v>19949</v>
      </c>
      <c r="U13" s="6">
        <f t="shared" si="0"/>
        <v>0</v>
      </c>
      <c r="V13" s="6">
        <f t="shared" si="0"/>
        <v>38863.24</v>
      </c>
      <c r="W13" s="6">
        <f t="shared" si="0"/>
        <v>0</v>
      </c>
      <c r="X13" s="6">
        <f t="shared" si="0"/>
        <v>9143</v>
      </c>
      <c r="Y13" s="6">
        <f t="shared" si="0"/>
        <v>0</v>
      </c>
      <c r="Z13" s="6">
        <f t="shared" si="0"/>
        <v>0</v>
      </c>
      <c r="AA13" s="6">
        <f t="shared" si="0"/>
        <v>0</v>
      </c>
      <c r="AB13" s="6">
        <f t="shared" si="0"/>
        <v>271613.74</v>
      </c>
      <c r="AC13" s="6">
        <f t="shared" si="0"/>
        <v>95064.81</v>
      </c>
    </row>
    <row r="14" spans="1:29" ht="15" customHeight="1" thickTop="1" x14ac:dyDescent="0.25"/>
    <row r="15" spans="1:29" ht="15" customHeight="1" x14ac:dyDescent="0.25">
      <c r="A15" s="10" t="s">
        <v>32</v>
      </c>
    </row>
  </sheetData>
  <mergeCells count="2">
    <mergeCell ref="A1:AC1"/>
    <mergeCell ref="A8:AC8"/>
  </mergeCells>
  <pageMargins left="0.25" right="0.25" top="0.25" bottom="0.25" header="0" footer="0"/>
  <pageSetup paperSize="5" scale="9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C15"/>
  <sheetViews>
    <sheetView workbookViewId="0">
      <pane ySplit="7" topLeftCell="A8" activePane="bottomLeft" state="frozen"/>
      <selection activeCell="P43" sqref="P43"/>
      <selection pane="bottomLeft" activeCell="A12" sqref="A12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3" width="13.7109375" style="2" hidden="1" customWidth="1"/>
    <col min="4" max="4" width="13.7109375" style="2" customWidth="1"/>
    <col min="5" max="5" width="14.28515625" style="2" bestFit="1" customWidth="1"/>
    <col min="6" max="7" width="12.7109375" style="2" hidden="1" customWidth="1"/>
    <col min="8" max="8" width="13.7109375" style="2" hidden="1" customWidth="1"/>
    <col min="9" max="9" width="15" style="2" hidden="1" customWidth="1"/>
    <col min="10" max="10" width="13.7109375" style="2" hidden="1" customWidth="1"/>
    <col min="11" max="11" width="14.7109375" style="2" customWidth="1"/>
    <col min="12" max="12" width="13.7109375" style="2" hidden="1" customWidth="1"/>
    <col min="13" max="13" width="15" style="2" customWidth="1"/>
    <col min="14" max="15" width="13.7109375" style="2" hidden="1" customWidth="1"/>
    <col min="16" max="16" width="14.28515625" style="2" hidden="1" customWidth="1"/>
    <col min="17" max="17" width="13.7109375" style="2" customWidth="1"/>
    <col min="18" max="18" width="13.7109375" style="2" hidden="1" customWidth="1"/>
    <col min="19" max="19" width="1.5703125" style="2" hidden="1" customWidth="1"/>
    <col min="20" max="20" width="17.42578125" style="2" customWidth="1"/>
    <col min="21" max="22" width="14.28515625" style="2" hidden="1" customWidth="1"/>
    <col min="23" max="23" width="14.28515625" style="2" customWidth="1"/>
    <col min="24" max="24" width="13.7109375" style="2" customWidth="1"/>
    <col min="25" max="27" width="13.7109375" style="2" hidden="1" customWidth="1"/>
    <col min="28" max="28" width="15.28515625" style="2" bestFit="1" customWidth="1"/>
    <col min="29" max="29" width="15.5703125" style="2" customWidth="1"/>
    <col min="30" max="16384" width="10.7109375" style="2"/>
  </cols>
  <sheetData>
    <row r="1" spans="1:29" ht="15" customHeight="1" x14ac:dyDescent="0.25">
      <c r="A1" s="20" t="s">
        <v>21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customFormat="1" ht="25.5" customHeight="1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30</v>
      </c>
      <c r="G3" s="9" t="s">
        <v>4</v>
      </c>
      <c r="H3" s="9" t="s">
        <v>5</v>
      </c>
      <c r="I3" s="9" t="s">
        <v>35</v>
      </c>
      <c r="J3" s="9" t="s">
        <v>6</v>
      </c>
      <c r="K3" s="9" t="s">
        <v>28</v>
      </c>
      <c r="L3" s="8" t="s">
        <v>25</v>
      </c>
      <c r="M3" s="8" t="s">
        <v>7</v>
      </c>
      <c r="N3" s="9" t="s">
        <v>8</v>
      </c>
      <c r="O3" s="9" t="s">
        <v>9</v>
      </c>
      <c r="P3" s="8" t="s">
        <v>10</v>
      </c>
      <c r="Q3" s="8" t="s">
        <v>11</v>
      </c>
      <c r="R3" s="9" t="s">
        <v>36</v>
      </c>
      <c r="S3" s="9" t="s">
        <v>12</v>
      </c>
      <c r="T3" s="9" t="s">
        <v>13</v>
      </c>
      <c r="U3" s="9" t="s">
        <v>14</v>
      </c>
      <c r="V3" s="9" t="s">
        <v>29</v>
      </c>
      <c r="W3" s="9" t="s">
        <v>37</v>
      </c>
      <c r="X3" s="9" t="s">
        <v>27</v>
      </c>
      <c r="Y3" s="9" t="s">
        <v>15</v>
      </c>
      <c r="Z3" s="9" t="s">
        <v>17</v>
      </c>
      <c r="AA3" s="9" t="s">
        <v>16</v>
      </c>
      <c r="AB3" s="8" t="s">
        <v>18</v>
      </c>
      <c r="AC3" s="8" t="s">
        <v>20</v>
      </c>
    </row>
    <row r="4" spans="1:29" s="4" customFormat="1" ht="15" customHeight="1" x14ac:dyDescent="0.25">
      <c r="A4" s="3"/>
      <c r="B4" s="4">
        <v>22</v>
      </c>
      <c r="D4" s="4">
        <v>1</v>
      </c>
      <c r="E4" s="4">
        <v>2</v>
      </c>
      <c r="K4" s="4">
        <v>2</v>
      </c>
      <c r="M4" s="4">
        <v>2</v>
      </c>
      <c r="Q4" s="4">
        <v>10</v>
      </c>
      <c r="T4" s="4">
        <v>4</v>
      </c>
      <c r="W4" s="4">
        <v>1</v>
      </c>
      <c r="X4" s="4">
        <v>2</v>
      </c>
      <c r="AB4" s="4">
        <f>SUM(B4:AA4)</f>
        <v>46</v>
      </c>
    </row>
    <row r="6" spans="1:29" ht="15" customHeight="1" x14ac:dyDescent="0.25">
      <c r="A6" s="14" t="s">
        <v>33</v>
      </c>
      <c r="B6" s="5">
        <v>5488300.7699999996</v>
      </c>
      <c r="C6" s="5">
        <v>0</v>
      </c>
      <c r="D6" s="5">
        <v>731552.64</v>
      </c>
      <c r="E6" s="5">
        <v>1012496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886488</v>
      </c>
      <c r="L6" s="5">
        <v>0</v>
      </c>
      <c r="M6" s="5">
        <v>3485339.3</v>
      </c>
      <c r="N6" s="5">
        <v>0</v>
      </c>
      <c r="O6" s="5">
        <v>0</v>
      </c>
      <c r="P6" s="5">
        <v>0</v>
      </c>
      <c r="Q6" s="5">
        <v>860309</v>
      </c>
      <c r="R6" s="5">
        <v>0</v>
      </c>
      <c r="S6" s="5">
        <v>0</v>
      </c>
      <c r="T6" s="5">
        <v>2293424.25</v>
      </c>
      <c r="U6" s="5">
        <v>0</v>
      </c>
      <c r="V6" s="5">
        <v>0</v>
      </c>
      <c r="W6" s="5">
        <v>491433.52</v>
      </c>
      <c r="X6" s="5">
        <v>591640</v>
      </c>
      <c r="Y6" s="5">
        <v>0</v>
      </c>
      <c r="Z6" s="5">
        <v>0</v>
      </c>
      <c r="AA6" s="5">
        <v>0</v>
      </c>
      <c r="AB6" s="5">
        <v>15840983.48</v>
      </c>
      <c r="AC6" s="5">
        <v>5544344.2800000003</v>
      </c>
    </row>
    <row r="8" spans="1:29" ht="15" customHeight="1" x14ac:dyDescent="0.25">
      <c r="A8" s="19" t="s">
        <v>31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5" t="str">
        <f>Mountaineer!A10</f>
        <v>7/5/2025 *</v>
      </c>
      <c r="B10" s="5">
        <v>40041.75</v>
      </c>
      <c r="C10" s="5">
        <v>0</v>
      </c>
      <c r="D10" s="5">
        <v>25491</v>
      </c>
      <c r="E10" s="5">
        <v>27906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-1053</v>
      </c>
      <c r="L10" s="5">
        <v>0</v>
      </c>
      <c r="M10" s="5">
        <v>20017.5</v>
      </c>
      <c r="N10" s="5">
        <v>0</v>
      </c>
      <c r="O10" s="5">
        <v>0</v>
      </c>
      <c r="P10" s="5">
        <v>0</v>
      </c>
      <c r="Q10" s="5">
        <v>14234</v>
      </c>
      <c r="R10" s="5">
        <v>0</v>
      </c>
      <c r="S10" s="5">
        <v>0</v>
      </c>
      <c r="T10" s="5">
        <v>32709</v>
      </c>
      <c r="U10" s="5">
        <v>0</v>
      </c>
      <c r="V10" s="5">
        <v>0</v>
      </c>
      <c r="W10" s="5">
        <v>9523.5</v>
      </c>
      <c r="X10" s="5">
        <v>13356</v>
      </c>
      <c r="Y10" s="5">
        <v>0</v>
      </c>
      <c r="Z10" s="5">
        <v>0</v>
      </c>
      <c r="AA10" s="5">
        <v>0</v>
      </c>
      <c r="AB10" s="5">
        <f>SUM(B10:AA10)</f>
        <v>182225.75</v>
      </c>
      <c r="AC10" s="5">
        <f>ROUND(AB10*0.35,2)</f>
        <v>63779.01</v>
      </c>
    </row>
    <row r="11" spans="1:29" ht="15" customHeight="1" x14ac:dyDescent="0.25">
      <c r="A11" s="15">
        <f>Mountaineer!A11</f>
        <v>45850</v>
      </c>
      <c r="B11" s="5">
        <v>-5413.75</v>
      </c>
      <c r="C11" s="5"/>
      <c r="D11" s="5">
        <v>-2880</v>
      </c>
      <c r="E11" s="5">
        <v>36330</v>
      </c>
      <c r="F11" s="5"/>
      <c r="G11" s="5"/>
      <c r="H11" s="5"/>
      <c r="I11" s="5"/>
      <c r="J11" s="5"/>
      <c r="K11" s="5">
        <v>33252</v>
      </c>
      <c r="L11" s="5"/>
      <c r="M11" s="5">
        <v>9820.75</v>
      </c>
      <c r="N11" s="5"/>
      <c r="O11" s="5"/>
      <c r="P11" s="5"/>
      <c r="Q11" s="5">
        <v>13623</v>
      </c>
      <c r="R11" s="5"/>
      <c r="S11" s="5"/>
      <c r="T11" s="5">
        <v>45545</v>
      </c>
      <c r="U11" s="5"/>
      <c r="V11" s="5"/>
      <c r="W11" s="5">
        <v>6375</v>
      </c>
      <c r="X11" s="5">
        <v>10978</v>
      </c>
      <c r="Y11" s="5">
        <v>0</v>
      </c>
      <c r="Z11" s="5">
        <v>0</v>
      </c>
      <c r="AA11" s="5">
        <v>0</v>
      </c>
      <c r="AB11" s="5">
        <f>SUM(B11:AA11)</f>
        <v>147630</v>
      </c>
      <c r="AC11" s="5">
        <f>ROUND(AB11*0.35,2)</f>
        <v>51670.5</v>
      </c>
    </row>
    <row r="12" spans="1:29" ht="14.25" customHeight="1" x14ac:dyDescent="0.25">
      <c r="A12" s="11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</row>
    <row r="13" spans="1:29" ht="15" customHeight="1" thickBot="1" x14ac:dyDescent="0.3">
      <c r="B13" s="6">
        <f>SUM(B10:B12)</f>
        <v>34628</v>
      </c>
      <c r="C13" s="6">
        <f t="shared" ref="C13:AC13" si="0">SUM(C10:C12)</f>
        <v>0</v>
      </c>
      <c r="D13" s="6">
        <f t="shared" si="0"/>
        <v>22611</v>
      </c>
      <c r="E13" s="6">
        <f t="shared" si="0"/>
        <v>64236</v>
      </c>
      <c r="F13" s="6">
        <f t="shared" si="0"/>
        <v>0</v>
      </c>
      <c r="G13" s="6">
        <f t="shared" si="0"/>
        <v>0</v>
      </c>
      <c r="H13" s="6">
        <f t="shared" si="0"/>
        <v>0</v>
      </c>
      <c r="I13" s="6">
        <f t="shared" si="0"/>
        <v>0</v>
      </c>
      <c r="J13" s="6">
        <f t="shared" si="0"/>
        <v>0</v>
      </c>
      <c r="K13" s="6">
        <f t="shared" si="0"/>
        <v>32199</v>
      </c>
      <c r="L13" s="6">
        <f t="shared" si="0"/>
        <v>0</v>
      </c>
      <c r="M13" s="6">
        <f t="shared" si="0"/>
        <v>29838.25</v>
      </c>
      <c r="N13" s="6">
        <f t="shared" si="0"/>
        <v>0</v>
      </c>
      <c r="O13" s="6">
        <f t="shared" si="0"/>
        <v>0</v>
      </c>
      <c r="P13" s="6">
        <f t="shared" si="0"/>
        <v>0</v>
      </c>
      <c r="Q13" s="6">
        <f t="shared" si="0"/>
        <v>27857</v>
      </c>
      <c r="R13" s="6">
        <f t="shared" si="0"/>
        <v>0</v>
      </c>
      <c r="S13" s="6">
        <f t="shared" si="0"/>
        <v>0</v>
      </c>
      <c r="T13" s="6">
        <f t="shared" si="0"/>
        <v>78254</v>
      </c>
      <c r="U13" s="6">
        <f t="shared" si="0"/>
        <v>0</v>
      </c>
      <c r="V13" s="6">
        <f t="shared" si="0"/>
        <v>0</v>
      </c>
      <c r="W13" s="6">
        <f t="shared" si="0"/>
        <v>15898.5</v>
      </c>
      <c r="X13" s="6">
        <f t="shared" si="0"/>
        <v>24334</v>
      </c>
      <c r="Y13" s="6">
        <f t="shared" si="0"/>
        <v>0</v>
      </c>
      <c r="Z13" s="6">
        <f t="shared" si="0"/>
        <v>0</v>
      </c>
      <c r="AA13" s="6">
        <f t="shared" si="0"/>
        <v>0</v>
      </c>
      <c r="AB13" s="6">
        <f t="shared" si="0"/>
        <v>329855.75</v>
      </c>
      <c r="AC13" s="6">
        <f t="shared" si="0"/>
        <v>115449.51000000001</v>
      </c>
    </row>
    <row r="14" spans="1:29" ht="15" customHeight="1" thickTop="1" x14ac:dyDescent="0.25"/>
    <row r="15" spans="1:29" ht="15" customHeight="1" x14ac:dyDescent="0.25">
      <c r="A15" s="10" t="s">
        <v>32</v>
      </c>
    </row>
  </sheetData>
  <mergeCells count="2">
    <mergeCell ref="A1:AC1"/>
    <mergeCell ref="A8:AC8"/>
  </mergeCells>
  <pageMargins left="0.25" right="0.25" top="0.25" bottom="0.25" header="0" footer="0"/>
  <pageSetup paperSize="5" scale="9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C15"/>
  <sheetViews>
    <sheetView zoomScaleNormal="100" workbookViewId="0">
      <pane ySplit="7" topLeftCell="A8" activePane="bottomLeft" state="frozen"/>
      <selection activeCell="P43" sqref="P43"/>
      <selection pane="bottomLeft" activeCell="A12" sqref="A12"/>
    </sheetView>
  </sheetViews>
  <sheetFormatPr defaultColWidth="10.7109375" defaultRowHeight="15" customHeight="1" x14ac:dyDescent="0.25"/>
  <cols>
    <col min="1" max="1" width="10.85546875" style="3" bestFit="1" customWidth="1"/>
    <col min="2" max="2" width="16.85546875" style="2" customWidth="1"/>
    <col min="3" max="4" width="14.7109375" style="2" customWidth="1"/>
    <col min="5" max="5" width="14.28515625" style="2" hidden="1" customWidth="1"/>
    <col min="6" max="6" width="14.85546875" style="2" hidden="1" customWidth="1"/>
    <col min="7" max="7" width="15.7109375" style="2" customWidth="1"/>
    <col min="8" max="8" width="15.42578125" style="2" customWidth="1"/>
    <col min="9" max="9" width="13.7109375" style="2" hidden="1" customWidth="1"/>
    <col min="10" max="10" width="15.28515625" style="2" customWidth="1"/>
    <col min="11" max="11" width="15.28515625" style="2" hidden="1" customWidth="1"/>
    <col min="12" max="13" width="14.5703125" style="2" customWidth="1"/>
    <col min="14" max="15" width="15.28515625" style="2" customWidth="1"/>
    <col min="16" max="16" width="14.28515625" style="2" bestFit="1" customWidth="1"/>
    <col min="17" max="17" width="15.7109375" style="2" customWidth="1"/>
    <col min="18" max="18" width="14.5703125" style="2" customWidth="1"/>
    <col min="19" max="19" width="14.7109375" style="2" customWidth="1"/>
    <col min="20" max="20" width="14.85546875" style="2" customWidth="1"/>
    <col min="21" max="21" width="14.28515625" style="2" customWidth="1"/>
    <col min="22" max="23" width="14.28515625" style="2" hidden="1" customWidth="1"/>
    <col min="24" max="24" width="14.42578125" style="2" hidden="1" customWidth="1"/>
    <col min="25" max="25" width="14.7109375" style="2" customWidth="1"/>
    <col min="26" max="28" width="15" style="2" customWidth="1"/>
    <col min="29" max="29" width="17.28515625" style="2" customWidth="1"/>
    <col min="30" max="16384" width="10.7109375" style="2"/>
  </cols>
  <sheetData>
    <row r="1" spans="1:29" ht="15" customHeight="1" x14ac:dyDescent="0.25">
      <c r="A1" s="20" t="s">
        <v>19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customFormat="1" ht="25.5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30</v>
      </c>
      <c r="G3" s="9" t="s">
        <v>4</v>
      </c>
      <c r="H3" s="9" t="s">
        <v>5</v>
      </c>
      <c r="I3" s="9" t="s">
        <v>35</v>
      </c>
      <c r="J3" s="9" t="s">
        <v>6</v>
      </c>
      <c r="K3" s="9" t="s">
        <v>28</v>
      </c>
      <c r="L3" s="8" t="s">
        <v>25</v>
      </c>
      <c r="M3" s="8" t="s">
        <v>7</v>
      </c>
      <c r="N3" s="9" t="s">
        <v>8</v>
      </c>
      <c r="O3" s="9" t="s">
        <v>9</v>
      </c>
      <c r="P3" s="8" t="s">
        <v>10</v>
      </c>
      <c r="Q3" s="8" t="s">
        <v>11</v>
      </c>
      <c r="R3" s="9" t="s">
        <v>36</v>
      </c>
      <c r="S3" s="9" t="s">
        <v>12</v>
      </c>
      <c r="T3" s="9" t="s">
        <v>13</v>
      </c>
      <c r="U3" s="9" t="s">
        <v>14</v>
      </c>
      <c r="V3" s="9" t="s">
        <v>29</v>
      </c>
      <c r="W3" s="9" t="s">
        <v>37</v>
      </c>
      <c r="X3" s="9" t="s">
        <v>27</v>
      </c>
      <c r="Y3" s="9" t="s">
        <v>15</v>
      </c>
      <c r="Z3" s="9" t="s">
        <v>17</v>
      </c>
      <c r="AA3" s="9" t="s">
        <v>16</v>
      </c>
      <c r="AB3" s="8" t="s">
        <v>18</v>
      </c>
      <c r="AC3" s="8" t="s">
        <v>20</v>
      </c>
    </row>
    <row r="4" spans="1:29" s="4" customFormat="1" ht="15" customHeight="1" x14ac:dyDescent="0.25">
      <c r="A4" s="3"/>
      <c r="B4" s="4">
        <v>23</v>
      </c>
      <c r="C4" s="4">
        <v>4</v>
      </c>
      <c r="D4" s="4">
        <v>2</v>
      </c>
      <c r="G4" s="4">
        <v>2</v>
      </c>
      <c r="H4" s="4">
        <v>3</v>
      </c>
      <c r="J4" s="4">
        <v>1</v>
      </c>
      <c r="L4" s="4">
        <v>4</v>
      </c>
      <c r="M4" s="4">
        <v>4</v>
      </c>
      <c r="N4" s="4">
        <v>2</v>
      </c>
      <c r="P4" s="4">
        <v>1</v>
      </c>
      <c r="Q4" s="4">
        <v>17</v>
      </c>
      <c r="S4" s="4">
        <v>18</v>
      </c>
      <c r="T4" s="4">
        <v>5</v>
      </c>
      <c r="Y4" s="4">
        <v>5</v>
      </c>
      <c r="Z4" s="4">
        <v>1</v>
      </c>
      <c r="AA4" s="4">
        <v>3</v>
      </c>
      <c r="AB4" s="4">
        <f>SUM(B4:AA4)</f>
        <v>95</v>
      </c>
    </row>
    <row r="6" spans="1:29" ht="15" customHeight="1" x14ac:dyDescent="0.25">
      <c r="A6" s="14" t="s">
        <v>33</v>
      </c>
      <c r="B6" s="5">
        <v>15732712</v>
      </c>
      <c r="C6" s="5">
        <v>4094324.5</v>
      </c>
      <c r="D6" s="5">
        <v>4593771</v>
      </c>
      <c r="E6" s="5">
        <v>0</v>
      </c>
      <c r="F6" s="5">
        <v>0</v>
      </c>
      <c r="G6" s="5">
        <v>1257509</v>
      </c>
      <c r="H6" s="5">
        <v>2295225.5</v>
      </c>
      <c r="I6" s="5">
        <v>0</v>
      </c>
      <c r="J6" s="5">
        <v>420531</v>
      </c>
      <c r="K6" s="5">
        <v>0</v>
      </c>
      <c r="L6" s="5">
        <v>6621316.5499999998</v>
      </c>
      <c r="M6" s="5">
        <v>5447987.5</v>
      </c>
      <c r="N6" s="5">
        <v>2082775</v>
      </c>
      <c r="O6" s="5">
        <v>302054</v>
      </c>
      <c r="P6" s="5">
        <v>535279.75</v>
      </c>
      <c r="Q6" s="5">
        <v>3345744</v>
      </c>
      <c r="R6" s="5">
        <v>30670</v>
      </c>
      <c r="S6" s="5">
        <v>2259030.0099999998</v>
      </c>
      <c r="T6" s="5">
        <v>5079052.5</v>
      </c>
      <c r="U6" s="5">
        <v>216184.75</v>
      </c>
      <c r="V6" s="5">
        <v>0</v>
      </c>
      <c r="W6" s="5">
        <v>0</v>
      </c>
      <c r="X6" s="5">
        <v>0</v>
      </c>
      <c r="Y6" s="5">
        <v>2629148.5</v>
      </c>
      <c r="Z6" s="5">
        <v>694508</v>
      </c>
      <c r="AA6" s="5">
        <v>2429549.5</v>
      </c>
      <c r="AB6" s="5">
        <v>60067373.060000002</v>
      </c>
      <c r="AC6" s="5">
        <v>21023580.609999999</v>
      </c>
    </row>
    <row r="8" spans="1:29" ht="15" customHeight="1" x14ac:dyDescent="0.25">
      <c r="A8" s="19" t="s">
        <v>31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5" t="str">
        <f>Mountaineer!A10</f>
        <v>7/5/2025 *</v>
      </c>
      <c r="B10" s="5">
        <v>343201.5</v>
      </c>
      <c r="C10" s="5">
        <v>268454</v>
      </c>
      <c r="D10" s="5">
        <v>134389</v>
      </c>
      <c r="E10" s="5">
        <v>0</v>
      </c>
      <c r="F10" s="5">
        <v>0</v>
      </c>
      <c r="G10" s="5">
        <v>39006</v>
      </c>
      <c r="H10" s="5">
        <v>39220</v>
      </c>
      <c r="I10" s="5">
        <v>0</v>
      </c>
      <c r="J10" s="5">
        <v>8773</v>
      </c>
      <c r="K10" s="5">
        <v>0</v>
      </c>
      <c r="L10" s="5">
        <v>78159</v>
      </c>
      <c r="M10" s="5">
        <v>112858.25</v>
      </c>
      <c r="N10" s="5">
        <v>45108</v>
      </c>
      <c r="O10" s="5">
        <v>0</v>
      </c>
      <c r="P10" s="5">
        <v>11354</v>
      </c>
      <c r="Q10" s="5">
        <v>62001</v>
      </c>
      <c r="R10" s="5">
        <v>0</v>
      </c>
      <c r="S10" s="5">
        <v>65363</v>
      </c>
      <c r="T10" s="5">
        <v>62604.5</v>
      </c>
      <c r="U10" s="5">
        <v>0</v>
      </c>
      <c r="V10" s="5">
        <v>0</v>
      </c>
      <c r="W10" s="5">
        <v>0</v>
      </c>
      <c r="X10" s="5">
        <v>0</v>
      </c>
      <c r="Y10" s="5">
        <v>51368.5</v>
      </c>
      <c r="Z10" s="5">
        <v>42356.5</v>
      </c>
      <c r="AA10" s="5">
        <v>43934</v>
      </c>
      <c r="AB10" s="5">
        <f>SUM(B10:AA10)</f>
        <v>1408150.25</v>
      </c>
      <c r="AC10" s="5">
        <f>ROUND(AB10*0.35,2)</f>
        <v>492852.59</v>
      </c>
    </row>
    <row r="11" spans="1:29" ht="15" customHeight="1" x14ac:dyDescent="0.25">
      <c r="A11" s="15">
        <f>Mountaineer!A11</f>
        <v>45850</v>
      </c>
      <c r="B11" s="5">
        <v>255559</v>
      </c>
      <c r="C11" s="5">
        <v>43942.5</v>
      </c>
      <c r="D11" s="5">
        <v>64454</v>
      </c>
      <c r="E11" s="5"/>
      <c r="F11" s="5"/>
      <c r="G11" s="5">
        <v>42179</v>
      </c>
      <c r="H11" s="5">
        <v>73720</v>
      </c>
      <c r="I11" s="5"/>
      <c r="J11" s="5">
        <v>6684</v>
      </c>
      <c r="K11" s="5"/>
      <c r="L11" s="5">
        <v>-11325</v>
      </c>
      <c r="M11" s="5">
        <v>44273.5</v>
      </c>
      <c r="N11" s="5">
        <v>18886</v>
      </c>
      <c r="O11" s="5">
        <v>0</v>
      </c>
      <c r="P11" s="5">
        <v>20959</v>
      </c>
      <c r="Q11" s="5">
        <v>61583</v>
      </c>
      <c r="R11" s="5">
        <v>0</v>
      </c>
      <c r="S11" s="5">
        <v>20415</v>
      </c>
      <c r="T11" s="5">
        <v>109027.5</v>
      </c>
      <c r="U11" s="5">
        <v>0</v>
      </c>
      <c r="V11" s="5"/>
      <c r="W11" s="5"/>
      <c r="X11" s="5"/>
      <c r="Y11" s="5">
        <v>66152.5</v>
      </c>
      <c r="Z11" s="5">
        <v>-13739</v>
      </c>
      <c r="AA11" s="5">
        <v>67891</v>
      </c>
      <c r="AB11" s="5">
        <f>SUM(B11:AA11)</f>
        <v>870662</v>
      </c>
      <c r="AC11" s="5">
        <f>ROUND(AB11*0.35,2)</f>
        <v>304731.7</v>
      </c>
    </row>
    <row r="12" spans="1:29" ht="14.25" customHeight="1" x14ac:dyDescent="0.25">
      <c r="A12" s="11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</row>
    <row r="13" spans="1:29" ht="15" customHeight="1" thickBot="1" x14ac:dyDescent="0.3">
      <c r="B13" s="6">
        <f>SUM(B10:B12)</f>
        <v>598760.5</v>
      </c>
      <c r="C13" s="6">
        <f t="shared" ref="C13:AC13" si="0">SUM(C10:C12)</f>
        <v>312396.5</v>
      </c>
      <c r="D13" s="6">
        <f t="shared" si="0"/>
        <v>198843</v>
      </c>
      <c r="E13" s="6">
        <f t="shared" si="0"/>
        <v>0</v>
      </c>
      <c r="F13" s="6">
        <f t="shared" si="0"/>
        <v>0</v>
      </c>
      <c r="G13" s="6">
        <f t="shared" si="0"/>
        <v>81185</v>
      </c>
      <c r="H13" s="6">
        <f t="shared" si="0"/>
        <v>112940</v>
      </c>
      <c r="I13" s="6">
        <f t="shared" si="0"/>
        <v>0</v>
      </c>
      <c r="J13" s="6">
        <f t="shared" si="0"/>
        <v>15457</v>
      </c>
      <c r="K13" s="6">
        <f t="shared" si="0"/>
        <v>0</v>
      </c>
      <c r="L13" s="6">
        <f t="shared" si="0"/>
        <v>66834</v>
      </c>
      <c r="M13" s="6">
        <f t="shared" si="0"/>
        <v>157131.75</v>
      </c>
      <c r="N13" s="6">
        <f t="shared" si="0"/>
        <v>63994</v>
      </c>
      <c r="O13" s="6">
        <f t="shared" si="0"/>
        <v>0</v>
      </c>
      <c r="P13" s="6">
        <f t="shared" si="0"/>
        <v>32313</v>
      </c>
      <c r="Q13" s="6">
        <f t="shared" si="0"/>
        <v>123584</v>
      </c>
      <c r="R13" s="6">
        <f t="shared" si="0"/>
        <v>0</v>
      </c>
      <c r="S13" s="6">
        <f t="shared" si="0"/>
        <v>85778</v>
      </c>
      <c r="T13" s="6">
        <f t="shared" si="0"/>
        <v>171632</v>
      </c>
      <c r="U13" s="6">
        <f t="shared" si="0"/>
        <v>0</v>
      </c>
      <c r="V13" s="6">
        <f t="shared" si="0"/>
        <v>0</v>
      </c>
      <c r="W13" s="6">
        <f t="shared" si="0"/>
        <v>0</v>
      </c>
      <c r="X13" s="6">
        <f t="shared" si="0"/>
        <v>0</v>
      </c>
      <c r="Y13" s="6">
        <f t="shared" si="0"/>
        <v>117521</v>
      </c>
      <c r="Z13" s="6">
        <f t="shared" si="0"/>
        <v>28617.5</v>
      </c>
      <c r="AA13" s="6">
        <f t="shared" si="0"/>
        <v>111825</v>
      </c>
      <c r="AB13" s="6">
        <f t="shared" si="0"/>
        <v>2278812.25</v>
      </c>
      <c r="AC13" s="6">
        <f t="shared" si="0"/>
        <v>797584.29</v>
      </c>
    </row>
    <row r="14" spans="1:29" ht="15" customHeight="1" thickTop="1" x14ac:dyDescent="0.25"/>
    <row r="15" spans="1:29" ht="15" customHeight="1" x14ac:dyDescent="0.25">
      <c r="A15" s="10" t="s">
        <v>32</v>
      </c>
    </row>
  </sheetData>
  <mergeCells count="2">
    <mergeCell ref="A1:AC1"/>
    <mergeCell ref="A8:AC8"/>
  </mergeCells>
  <pageMargins left="0.25" right="0.25" top="0.25" bottom="0.25" header="0" footer="0"/>
  <pageSetup paperSize="5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Summary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Summary!Print_Area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2020-10-08T18:31:23Z</cp:lastPrinted>
  <dcterms:created xsi:type="dcterms:W3CDTF">2017-06-26T18:48:48Z</dcterms:created>
  <dcterms:modified xsi:type="dcterms:W3CDTF">2025-07-16T16:27:24Z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2024-08-28T15:11:24Z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0957d5be-175a-41ee-b482-377a87becc31</vt:lpwstr>
  </property>
  <property fmtid="{D5CDD505-2E9C-101B-9397-08002B2CF9AE}" pid="8" name="MSIP_Label_defa4170-0d19-0005-0004-bc88714345d2_ContentBits">
    <vt:lpwstr>0</vt:lpwstr>
  </property>
</Properties>
</file>