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right\Desktop\Monday files\"/>
    </mc:Choice>
  </mc:AlternateContent>
  <xr:revisionPtr revIDLastSave="0" documentId="8_{26CCD35F-A7C1-4C46-B262-E7F6BA036CE5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Town'!$A$1:$W$76</definedName>
    <definedName name="_xlnm.Print_Area" localSheetId="3">'Mardi Gras'!$A$1:$W$76</definedName>
    <definedName name="_xlnm.Print_Area" localSheetId="1">Mountaineer!$A$1:$W$29</definedName>
    <definedName name="_xlnm.Print_Area" localSheetId="0">Total!$A$1:$W$32</definedName>
    <definedName name="_xlnm.Print_Area" localSheetId="2">Wheeling!$A$1:$W$76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2" l="1"/>
  <c r="T22" i="2"/>
  <c r="N22" i="5"/>
  <c r="F22" i="5"/>
  <c r="F22" i="3"/>
  <c r="N22" i="2"/>
  <c r="W27" i="6" l="1"/>
  <c r="W25" i="6" l="1"/>
  <c r="D25" i="6"/>
  <c r="C25" i="6"/>
  <c r="B25" i="6"/>
  <c r="A25" i="6"/>
  <c r="E22" i="5"/>
  <c r="V22" i="5" s="1"/>
  <c r="A22" i="5"/>
  <c r="E22" i="4"/>
  <c r="V22" i="4" s="1"/>
  <c r="A22" i="4"/>
  <c r="E22" i="3"/>
  <c r="V22" i="3" s="1"/>
  <c r="A22" i="3"/>
  <c r="E22" i="2"/>
  <c r="V22" i="2" s="1"/>
  <c r="F22" i="4" l="1"/>
  <c r="E25" i="6"/>
  <c r="V25" i="6"/>
  <c r="G22" i="5"/>
  <c r="G22" i="4"/>
  <c r="H22" i="4"/>
  <c r="I22" i="4" s="1"/>
  <c r="G22" i="3"/>
  <c r="H22" i="3"/>
  <c r="I22" i="3" s="1"/>
  <c r="G22" i="2"/>
  <c r="F22" i="2"/>
  <c r="W24" i="6"/>
  <c r="D24" i="6"/>
  <c r="C24" i="6"/>
  <c r="B24" i="6"/>
  <c r="E21" i="5"/>
  <c r="E21" i="4"/>
  <c r="E21" i="3"/>
  <c r="G21" i="3" s="1"/>
  <c r="E21" i="2"/>
  <c r="V21" i="2" s="1"/>
  <c r="G25" i="6" l="1"/>
  <c r="H22" i="2"/>
  <c r="F25" i="6"/>
  <c r="H22" i="5"/>
  <c r="I22" i="5" s="1"/>
  <c r="J22" i="5" s="1"/>
  <c r="V21" i="5"/>
  <c r="F21" i="5"/>
  <c r="J22" i="4"/>
  <c r="K22" i="4"/>
  <c r="V21" i="4"/>
  <c r="F21" i="4"/>
  <c r="K22" i="3"/>
  <c r="J22" i="3"/>
  <c r="F21" i="3"/>
  <c r="H21" i="3" s="1"/>
  <c r="I21" i="3" s="1"/>
  <c r="K21" i="3" s="1"/>
  <c r="E24" i="6"/>
  <c r="F21" i="2"/>
  <c r="G21" i="5"/>
  <c r="G21" i="4"/>
  <c r="V21" i="3"/>
  <c r="G21" i="2"/>
  <c r="I22" i="2" l="1"/>
  <c r="H25" i="6"/>
  <c r="K22" i="5"/>
  <c r="L22" i="5" s="1"/>
  <c r="L22" i="4"/>
  <c r="M22" i="4" s="1"/>
  <c r="U22" i="4" s="1"/>
  <c r="V24" i="6"/>
  <c r="L22" i="3"/>
  <c r="F24" i="6"/>
  <c r="G24" i="6"/>
  <c r="H21" i="5"/>
  <c r="I21" i="5" s="1"/>
  <c r="H21" i="4"/>
  <c r="I21" i="4" s="1"/>
  <c r="K21" i="4" s="1"/>
  <c r="J21" i="3"/>
  <c r="L21" i="3" s="1"/>
  <c r="H21" i="2"/>
  <c r="R22" i="4" l="1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/>
  <c r="J21" i="2"/>
  <c r="J25" i="6" l="1"/>
  <c r="L22" i="2"/>
  <c r="K24" i="6"/>
  <c r="J24" i="6"/>
  <c r="L21" i="5"/>
  <c r="N21" i="5" s="1"/>
  <c r="M21" i="4"/>
  <c r="U21" i="4" s="1"/>
  <c r="T21" i="4"/>
  <c r="S21" i="4"/>
  <c r="Q21" i="4"/>
  <c r="R21" i="4"/>
  <c r="P21" i="4"/>
  <c r="O21" i="4"/>
  <c r="L21" i="2"/>
  <c r="P21" i="2" s="1"/>
  <c r="L25" i="6" l="1"/>
  <c r="T25" i="6"/>
  <c r="N25" i="6"/>
  <c r="U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M21" i="2"/>
  <c r="Q21" i="2"/>
  <c r="U21" i="2"/>
  <c r="N21" i="2"/>
  <c r="N24" i="6" s="1"/>
  <c r="T21" i="2"/>
  <c r="U21" i="5"/>
  <c r="L24" i="6"/>
  <c r="S21" i="2"/>
  <c r="Q21" i="5"/>
  <c r="Q24" i="6" s="1"/>
  <c r="T21" i="5"/>
  <c r="P21" i="5"/>
  <c r="P24" i="6" s="1"/>
  <c r="R21" i="5"/>
  <c r="M21" i="5"/>
  <c r="M24" i="6" s="1"/>
  <c r="O21" i="5"/>
  <c r="S21" i="5"/>
  <c r="O21" i="2"/>
  <c r="R21" i="2"/>
  <c r="U24" i="6" l="1"/>
  <c r="T24" i="6"/>
  <c r="S24" i="6"/>
  <c r="O24" i="6"/>
  <c r="R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N20" i="2"/>
  <c r="N23" i="6" s="1"/>
  <c r="L23" i="6"/>
  <c r="T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J18" i="4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H17" i="4" l="1"/>
  <c r="I17" i="4" s="1"/>
  <c r="K17" i="4" s="1"/>
  <c r="L19" i="2"/>
  <c r="I18" i="2"/>
  <c r="J18" i="2" s="1"/>
  <c r="H21" i="6"/>
  <c r="K18" i="3"/>
  <c r="L18" i="3" s="1"/>
  <c r="N18" i="3" s="1"/>
  <c r="L18" i="4"/>
  <c r="J18" i="5"/>
  <c r="L18" i="5" s="1"/>
  <c r="G20" i="6"/>
  <c r="F20" i="6"/>
  <c r="H17" i="5"/>
  <c r="I17" i="5" s="1"/>
  <c r="K17" i="5" s="1"/>
  <c r="J17" i="4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T19" i="2" l="1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L17" i="4"/>
  <c r="N17" i="4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K16" i="3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L21" i="6" l="1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7" i="2"/>
  <c r="N17" i="2" s="1"/>
  <c r="I16" i="2"/>
  <c r="J16" i="2" s="1"/>
  <c r="H19" i="6"/>
  <c r="K16" i="5"/>
  <c r="L16" i="5" s="1"/>
  <c r="L16" i="4"/>
  <c r="L16" i="3"/>
  <c r="N16" i="3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T13" i="3"/>
  <c r="N13" i="3"/>
  <c r="I13" i="2"/>
  <c r="H16" i="6"/>
  <c r="L13" i="5"/>
  <c r="N13" i="5" s="1"/>
  <c r="J13" i="4"/>
  <c r="L13" i="4" s="1"/>
  <c r="M13" i="3"/>
  <c r="U13" i="3" s="1"/>
  <c r="S13" i="3"/>
  <c r="Q13" i="3"/>
  <c r="R13" i="3"/>
  <c r="P13" i="3"/>
  <c r="O13" i="3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J17" i="6" l="1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H10" i="5" s="1"/>
  <c r="I10" i="5" s="1"/>
  <c r="V10" i="4"/>
  <c r="G10" i="4"/>
  <c r="V10" i="3"/>
  <c r="G10" i="3"/>
  <c r="H10" i="3" s="1"/>
  <c r="I10" i="3" s="1"/>
  <c r="F10" i="2"/>
  <c r="V10" i="2"/>
  <c r="G10" i="2"/>
  <c r="M11" i="5" l="1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K10" i="5"/>
  <c r="J10" i="5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L10" i="5" l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M10" i="5"/>
  <c r="U10" i="5" s="1"/>
  <c r="T10" i="5"/>
  <c r="S10" i="5"/>
  <c r="R10" i="5"/>
  <c r="Q10" i="5"/>
  <c r="P10" i="5"/>
  <c r="O10" i="5"/>
  <c r="J10" i="4"/>
  <c r="L10" i="4" s="1"/>
  <c r="L10" i="3"/>
  <c r="E12" i="6"/>
  <c r="V9" i="2"/>
  <c r="G9" i="5"/>
  <c r="G9" i="4"/>
  <c r="G9" i="3"/>
  <c r="G9" i="2"/>
  <c r="A10" i="3" l="1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4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5" i="2" l="1"/>
  <c r="A15" i="4" s="1"/>
  <c r="A14" i="5"/>
  <c r="A17" i="6"/>
  <c r="L9" i="2"/>
  <c r="J12" i="6"/>
  <c r="A15" i="3" l="1"/>
  <c r="A18" i="6"/>
  <c r="A16" i="2"/>
  <c r="A16" i="3" s="1"/>
  <c r="A15" i="5"/>
  <c r="A17" i="2"/>
  <c r="A16" i="4"/>
  <c r="A19" i="6"/>
  <c r="A16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8" i="2" l="1"/>
  <c r="A17" i="4"/>
  <c r="A17" i="3"/>
  <c r="A20" i="6"/>
  <c r="A17" i="5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9" i="2" l="1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/>
  <c r="L7" i="4" s="1"/>
  <c r="J7" i="5" l="1"/>
  <c r="L7" i="5" s="1"/>
  <c r="T7" i="3"/>
  <c r="N7" i="3"/>
  <c r="N7" i="4"/>
  <c r="T7" i="4"/>
  <c r="J11" i="6"/>
  <c r="L8" i="2"/>
  <c r="N8" i="2" s="1"/>
  <c r="M7" i="3"/>
  <c r="U7" i="3" s="1"/>
  <c r="I7" i="2"/>
  <c r="H10" i="6"/>
  <c r="R7" i="4"/>
  <c r="M7" i="4"/>
  <c r="U7" i="4" s="1"/>
  <c r="P7" i="4"/>
  <c r="S7" i="4"/>
  <c r="O7" i="4"/>
  <c r="Q7" i="4"/>
  <c r="P7" i="3"/>
  <c r="O7" i="3"/>
  <c r="Q7" i="3"/>
  <c r="R7" i="3"/>
  <c r="S7" i="3"/>
  <c r="A6" i="5"/>
  <c r="T7" i="5" l="1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L7" i="2" l="1"/>
  <c r="J10" i="6"/>
  <c r="W24" i="2"/>
  <c r="U7" i="2" l="1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24" i="5"/>
  <c r="B24" i="3" l="1"/>
  <c r="A9" i="6" l="1"/>
  <c r="D24" i="5" l="1"/>
  <c r="C24" i="5"/>
  <c r="B24" i="5"/>
  <c r="E6" i="5"/>
  <c r="E24" i="5" s="1"/>
  <c r="A6" i="3"/>
  <c r="A6" i="4"/>
  <c r="W24" i="4"/>
  <c r="D24" i="4"/>
  <c r="C24" i="4"/>
  <c r="B24" i="4"/>
  <c r="E6" i="4"/>
  <c r="W24" i="3"/>
  <c r="D24" i="3"/>
  <c r="C24" i="3"/>
  <c r="E6" i="3"/>
  <c r="E24" i="3" s="1"/>
  <c r="E24" i="4" l="1"/>
  <c r="F6" i="4"/>
  <c r="F24" i="4" s="1"/>
  <c r="G6" i="5"/>
  <c r="G24" i="5" s="1"/>
  <c r="V6" i="5"/>
  <c r="V24" i="5" s="1"/>
  <c r="F6" i="5"/>
  <c r="F24" i="5" s="1"/>
  <c r="V6" i="4"/>
  <c r="V24" i="4" s="1"/>
  <c r="G6" i="4"/>
  <c r="G24" i="4" s="1"/>
  <c r="V6" i="3"/>
  <c r="V24" i="3" s="1"/>
  <c r="F6" i="3"/>
  <c r="F24" i="3" s="1"/>
  <c r="G6" i="3"/>
  <c r="G24" i="3" s="1"/>
  <c r="H6" i="5" l="1"/>
  <c r="H24" i="5" s="1"/>
  <c r="H6" i="4"/>
  <c r="H6" i="3"/>
  <c r="I6" i="5" l="1"/>
  <c r="J6" i="5" s="1"/>
  <c r="I6" i="4"/>
  <c r="H24" i="4"/>
  <c r="I6" i="3"/>
  <c r="H24" i="3"/>
  <c r="K6" i="5" l="1"/>
  <c r="K24" i="5" s="1"/>
  <c r="I24" i="5"/>
  <c r="J24" i="5"/>
  <c r="J6" i="4"/>
  <c r="I24" i="4"/>
  <c r="K6" i="4"/>
  <c r="K24" i="4" s="1"/>
  <c r="K6" i="3"/>
  <c r="K24" i="3" s="1"/>
  <c r="J6" i="3"/>
  <c r="I24" i="3"/>
  <c r="L6" i="5" l="1"/>
  <c r="Q6" i="5" s="1"/>
  <c r="Q24" i="5" s="1"/>
  <c r="J24" i="4"/>
  <c r="L6" i="4"/>
  <c r="J24" i="3"/>
  <c r="L6" i="3"/>
  <c r="N6" i="3" s="1"/>
  <c r="M6" i="5" l="1"/>
  <c r="M24" i="5" s="1"/>
  <c r="R6" i="5"/>
  <c r="R24" i="5" s="1"/>
  <c r="S6" i="5"/>
  <c r="S24" i="5" s="1"/>
  <c r="P6" i="5"/>
  <c r="P24" i="5" s="1"/>
  <c r="L24" i="5"/>
  <c r="O6" i="5"/>
  <c r="O24" i="5" s="1"/>
  <c r="N6" i="5"/>
  <c r="N24" i="5" s="1"/>
  <c r="T6" i="5"/>
  <c r="T24" i="5" s="1"/>
  <c r="T6" i="4"/>
  <c r="N6" i="4"/>
  <c r="N24" i="4" s="1"/>
  <c r="T6" i="3"/>
  <c r="T24" i="3" s="1"/>
  <c r="Q6" i="4"/>
  <c r="Q24" i="4" s="1"/>
  <c r="O6" i="3"/>
  <c r="O24" i="3" s="1"/>
  <c r="R6" i="4"/>
  <c r="R24" i="4" s="1"/>
  <c r="L24" i="4"/>
  <c r="P6" i="4"/>
  <c r="P24" i="4" s="1"/>
  <c r="M6" i="4"/>
  <c r="O6" i="4"/>
  <c r="O24" i="4" s="1"/>
  <c r="S6" i="4"/>
  <c r="S24" i="4" s="1"/>
  <c r="L24" i="3"/>
  <c r="P6" i="3"/>
  <c r="P24" i="3" s="1"/>
  <c r="R6" i="3"/>
  <c r="R24" i="3" s="1"/>
  <c r="Q6" i="3"/>
  <c r="Q24" i="3" s="1"/>
  <c r="N24" i="3"/>
  <c r="M6" i="3"/>
  <c r="S6" i="3"/>
  <c r="S24" i="3" s="1"/>
  <c r="U6" i="5" l="1"/>
  <c r="U24" i="5" s="1"/>
  <c r="M24" i="4"/>
  <c r="U6" i="4"/>
  <c r="U24" i="4" s="1"/>
  <c r="M24" i="3"/>
  <c r="U6" i="3"/>
  <c r="U24" i="3" s="1"/>
  <c r="C24" i="2"/>
  <c r="D24" i="2"/>
  <c r="E6" i="2" l="1"/>
  <c r="F6" i="2" s="1"/>
  <c r="E24" i="2" l="1"/>
  <c r="F24" i="2" l="1"/>
  <c r="V6" i="2"/>
  <c r="G6" i="2"/>
  <c r="G24" i="2" l="1"/>
  <c r="H6" i="2"/>
  <c r="H24" i="2" l="1"/>
  <c r="I6" i="2"/>
  <c r="I24" i="2" l="1"/>
  <c r="K6" i="2"/>
  <c r="J6" i="2"/>
  <c r="J24" i="2" l="1"/>
  <c r="K24" i="2"/>
  <c r="L6" i="2"/>
  <c r="N6" i="2" s="1"/>
  <c r="B24" i="2"/>
  <c r="B27" i="6" s="1"/>
  <c r="U6" i="2" l="1"/>
  <c r="U24" i="2" s="1"/>
  <c r="T6" i="2"/>
  <c r="O6" i="2"/>
  <c r="L24" i="2"/>
  <c r="Q6" i="2"/>
  <c r="V24" i="2"/>
  <c r="R6" i="2"/>
  <c r="P6" i="2"/>
  <c r="M6" i="2"/>
  <c r="S6" i="2"/>
  <c r="T24" i="2" l="1"/>
  <c r="S24" i="2"/>
  <c r="M24" i="2"/>
  <c r="Q24" i="2"/>
  <c r="P24" i="2"/>
  <c r="N24" i="2"/>
  <c r="R24" i="2"/>
  <c r="O24" i="2"/>
  <c r="I9" i="6" l="1"/>
  <c r="S9" i="6"/>
  <c r="V9" i="6"/>
  <c r="E9" i="6"/>
  <c r="W9" i="6"/>
  <c r="N9" i="6"/>
  <c r="R9" i="6"/>
  <c r="Q9" i="6"/>
  <c r="U9" i="6"/>
  <c r="U27" i="6" s="1"/>
  <c r="F9" i="6"/>
  <c r="P9" i="6"/>
  <c r="J9" i="6"/>
  <c r="T9" i="6"/>
  <c r="M9" i="6"/>
  <c r="G9" i="6"/>
  <c r="H9" i="6"/>
  <c r="L9" i="6"/>
  <c r="O9" i="6"/>
  <c r="K9" i="6"/>
  <c r="C27" i="6" l="1"/>
  <c r="G27" i="6"/>
  <c r="E27" i="6"/>
  <c r="H27" i="6"/>
  <c r="V27" i="6"/>
  <c r="N27" i="6"/>
  <c r="P27" i="6"/>
  <c r="K27" i="6"/>
  <c r="L27" i="6"/>
  <c r="J27" i="6"/>
  <c r="F27" i="6"/>
  <c r="D27" i="6"/>
  <c r="I27" i="6"/>
  <c r="R27" i="6"/>
  <c r="S27" i="6"/>
  <c r="Q27" i="6"/>
  <c r="O27" i="6"/>
  <c r="M27" i="6"/>
  <c r="T24" i="4" l="1"/>
  <c r="T27" i="6" l="1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<sst xmlns="http://schemas.openxmlformats.org/spreadsheetml/2006/main" count="139" uniqueCount="39">
  <si>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</si>
  <si>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</si>
  <si>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</si>
  <si>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</si>
  <si>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</si>
  <si>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</si>
  <si>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</si>
  <si>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</si>
  <si>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</si>
  <si>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</si>
  <si>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</si>
  <si>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</si>
  <si>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</si>
  <si>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</si>
  <si>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</si>
  <si>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</si>
  <si>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</si>
  <si>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</si>
  <si>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</si>
  <si>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</si>
  <si>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</si>
  <si>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</si>
  <si>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</si>
  <si>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</si>
  <si>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</si>
  <si>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</si>
  <si>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</si>
  <si>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</si>
  <si>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</si>
  <si>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</si>
  <si>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</si>
  <si>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</si>
  <si>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</si>
  <si>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</si>
  <si>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</si>
  <si>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</si>
  <si>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</si>
  <si>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</si>
  <si>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OCTOBER 26,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</si>
</sst>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30"/>
  <sheetViews>
    <sheetView tabSelected="1" zoomScaleNormal="100" workbookViewId="0">
      <pane ySplit="7" topLeftCell="A8" activePane="bottomLeft" state="frozen"/>
      <selection pane="bottomLeft" activeCell="A26" sqref="A26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96" s="14" customFormat="1" ht="15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96" s="14" customFormat="1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96" s="14" customFormat="1" ht="15" customHeight="1" x14ac:dyDescent="0.25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7" spans="1:96" ht="15" customHeight="1" thickBot="1" x14ac:dyDescent="0.3">
      <c r="B27" s="11">
        <f t="shared" ref="B27:U27" si="0">SUM(B9:B26)</f>
        <v>1856970712.5609999</v>
      </c>
      <c r="C27" s="11">
        <f t="shared" si="0"/>
        <v>1671222997.3799999</v>
      </c>
      <c r="D27" s="11">
        <f t="shared" si="0"/>
        <v>31465459.32</v>
      </c>
      <c r="E27" s="11">
        <f t="shared" si="0"/>
        <v>154282255.861</v>
      </c>
      <c r="F27" s="11">
        <f t="shared" si="0"/>
        <v>6171290.330000001</v>
      </c>
      <c r="G27" s="11">
        <f t="shared" si="0"/>
        <v>0</v>
      </c>
      <c r="H27" s="11">
        <f t="shared" si="0"/>
        <v>148110965.53100002</v>
      </c>
      <c r="I27" s="11">
        <f t="shared" si="0"/>
        <v>0</v>
      </c>
      <c r="J27" s="11">
        <f t="shared" si="0"/>
        <v>0</v>
      </c>
      <c r="K27" s="11">
        <f t="shared" si="0"/>
        <v>0</v>
      </c>
      <c r="L27" s="11">
        <f t="shared" si="0"/>
        <v>148110965.53100002</v>
      </c>
      <c r="M27" s="11">
        <f t="shared" si="0"/>
        <v>68871598.980000004</v>
      </c>
      <c r="N27" s="11">
        <f t="shared" si="0"/>
        <v>44433289.689999998</v>
      </c>
      <c r="O27" s="11">
        <f t="shared" si="0"/>
        <v>19032259.029999997</v>
      </c>
      <c r="P27" s="11">
        <f t="shared" si="0"/>
        <v>9330990.8499999996</v>
      </c>
      <c r="Q27" s="11">
        <f t="shared" si="0"/>
        <v>1481109.6399999997</v>
      </c>
      <c r="R27" s="11">
        <f t="shared" si="0"/>
        <v>999749.03</v>
      </c>
      <c r="S27" s="11">
        <f t="shared" si="0"/>
        <v>999749.03</v>
      </c>
      <c r="T27" s="11">
        <f t="shared" si="0"/>
        <v>2360585.0999999996</v>
      </c>
      <c r="U27" s="11">
        <f t="shared" si="0"/>
        <v>601634.17999999993</v>
      </c>
      <c r="V27" s="11">
        <f>AVERAGE(V9:V26)</f>
        <v>7604.3736920840965</v>
      </c>
      <c r="W27" s="13">
        <f>AVERAGE(W9:W26)-1</f>
        <v>4344.6470588235297</v>
      </c>
    </row>
    <row r="28" spans="1:96" ht="15" customHeight="1" thickTop="1" x14ac:dyDescent="0.25"/>
    <row r="29" spans="1:96" ht="15" customHeight="1" x14ac:dyDescent="0.25">
      <c r="A29" s="1" t="s">
        <v>34</v>
      </c>
    </row>
    <row r="30" spans="1:96" ht="15" customHeight="1" x14ac:dyDescent="0.25">
      <c r="A30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27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22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>IF(J21+K21=I21,H21-I21,"ERROR")</f>
        <v>1431823.3400000003</v>
      </c>
      <c r="M21" s="7">
        <f t="shared" ref="M21" si="217">ROUND(L21*0.465,2)</f>
        <v>665797.85</v>
      </c>
      <c r="N21" s="7">
        <f>ROUND(L21*0.3,2)+0.01</f>
        <v>429547.01</v>
      </c>
      <c r="O21" s="7">
        <f t="shared" ref="O21" si="218">ROUND(L21*0.1285,2)</f>
        <v>183989.3</v>
      </c>
      <c r="P21" s="7">
        <f t="shared" ref="P21" si="219">ROUND((L21*0.07)*0.9,2)</f>
        <v>90204.87</v>
      </c>
      <c r="Q21" s="7">
        <f t="shared" ref="Q21" si="220">ROUND(L21*0.01,2)</f>
        <v>14318.23</v>
      </c>
      <c r="R21" s="7">
        <f t="shared" ref="R21" si="221">ROUND((L21*0.0075)*0.9,2)</f>
        <v>9664.81</v>
      </c>
      <c r="S21" s="7">
        <f t="shared" ref="S21" si="222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3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4">B22-C22-D22</f>
        <v>1421897.2400000002</v>
      </c>
      <c r="F22" s="20">
        <f>ROUND(E22*0.04,2)</f>
        <v>56875.89</v>
      </c>
      <c r="G22" s="20">
        <f t="shared" ref="G22" si="225">ROUND(E22*0,2)</f>
        <v>0</v>
      </c>
      <c r="H22" s="20">
        <f t="shared" ref="H22" si="226">E22-F22-G22</f>
        <v>1365021.3500000003</v>
      </c>
      <c r="I22" s="20">
        <f t="shared" ref="I22" si="227">ROUND(H22*0,2)</f>
        <v>0</v>
      </c>
      <c r="J22" s="20">
        <f t="shared" ref="J22" si="228">ROUND((I22*0.58)+((I22*0.42)*0.1),2)</f>
        <v>0</v>
      </c>
      <c r="K22" s="20">
        <f t="shared" ref="K22" si="229">ROUND((I22*0.42)*0.9,2)</f>
        <v>0</v>
      </c>
      <c r="L22" s="21">
        <f>IF(J22+K22=I22,H22-I22,"ERROR")</f>
        <v>1365021.3500000003</v>
      </c>
      <c r="M22" s="20">
        <f t="shared" ref="M22" si="230">ROUND(L22*0.465,2)</f>
        <v>634734.93000000005</v>
      </c>
      <c r="N22" s="20">
        <f>ROUND(L22*0.3,2)+0.01</f>
        <v>409506.42</v>
      </c>
      <c r="O22" s="20">
        <f t="shared" ref="O22" si="231">ROUND(L22*0.1285,2)</f>
        <v>175405.24</v>
      </c>
      <c r="P22" s="20">
        <f t="shared" ref="P22" si="232">ROUND((L22*0.07)*0.9,2)</f>
        <v>85996.35</v>
      </c>
      <c r="Q22" s="20">
        <f t="shared" ref="Q22" si="233">ROUND(L22*0.01,2)</f>
        <v>13650.21</v>
      </c>
      <c r="R22" s="20">
        <f t="shared" ref="R22" si="234">ROUND((L22*0.0075)*0.9,2)</f>
        <v>9213.89</v>
      </c>
      <c r="S22" s="20">
        <f t="shared" ref="S22" si="235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6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B23" s="9"/>
      <c r="V23" s="10"/>
    </row>
    <row r="24" spans="1:96" ht="15" customHeight="1" thickBot="1" x14ac:dyDescent="0.3">
      <c r="B24" s="11">
        <f t="shared" ref="B24:U24" si="237">SUM(B6:B23)</f>
        <v>275024297.52999997</v>
      </c>
      <c r="C24" s="11">
        <f t="shared" si="237"/>
        <v>243871526.06000003</v>
      </c>
      <c r="D24" s="11">
        <f t="shared" si="237"/>
        <v>5395675</v>
      </c>
      <c r="E24" s="11">
        <f t="shared" si="237"/>
        <v>25757096.470000014</v>
      </c>
      <c r="F24" s="11">
        <f t="shared" si="237"/>
        <v>1030283.8400000002</v>
      </c>
      <c r="G24" s="11">
        <f t="shared" si="237"/>
        <v>0</v>
      </c>
      <c r="H24" s="11">
        <f t="shared" si="237"/>
        <v>24726812.630000006</v>
      </c>
      <c r="I24" s="11">
        <f t="shared" si="237"/>
        <v>0</v>
      </c>
      <c r="J24" s="11">
        <f t="shared" si="237"/>
        <v>0</v>
      </c>
      <c r="K24" s="11">
        <f t="shared" si="237"/>
        <v>0</v>
      </c>
      <c r="L24" s="11">
        <f t="shared" si="237"/>
        <v>24726812.630000006</v>
      </c>
      <c r="M24" s="11">
        <f t="shared" si="237"/>
        <v>11497967.880000001</v>
      </c>
      <c r="N24" s="11">
        <f t="shared" si="237"/>
        <v>7418043.8499999996</v>
      </c>
      <c r="O24" s="11">
        <f t="shared" si="237"/>
        <v>3177395.41</v>
      </c>
      <c r="P24" s="11">
        <f t="shared" si="237"/>
        <v>1557789.2000000002</v>
      </c>
      <c r="Q24" s="11">
        <f t="shared" si="237"/>
        <v>247268.11000000002</v>
      </c>
      <c r="R24" s="11">
        <f t="shared" si="237"/>
        <v>166905.97999999998</v>
      </c>
      <c r="S24" s="11">
        <f t="shared" si="237"/>
        <v>166905.97999999998</v>
      </c>
      <c r="T24" s="11">
        <f t="shared" si="237"/>
        <v>247268.09999999998</v>
      </c>
      <c r="U24" s="11">
        <f t="shared" si="237"/>
        <v>247268.12</v>
      </c>
      <c r="V24" s="12">
        <f>AVERAGE(V6:V23)</f>
        <v>1473.7751354028292</v>
      </c>
      <c r="W24" s="13">
        <f>AVERAGE(W6:W23)</f>
        <v>1027.9411764705883</v>
      </c>
    </row>
    <row r="25" spans="1:96" ht="15" customHeight="1" thickTop="1" x14ac:dyDescent="0.25"/>
    <row r="26" spans="1:96" ht="15" customHeight="1" x14ac:dyDescent="0.25">
      <c r="A26" s="1" t="s">
        <v>34</v>
      </c>
    </row>
    <row r="27" spans="1:96" ht="15" customHeight="1" x14ac:dyDescent="0.25">
      <c r="A27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31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4.25" customHeight="1" x14ac:dyDescent="0.25">
      <c r="B23" s="9"/>
      <c r="V23" s="10"/>
    </row>
    <row r="24" spans="1:96" ht="15" customHeight="1" thickBot="1" x14ac:dyDescent="0.3">
      <c r="B24" s="11">
        <f t="shared" ref="B24:U24" si="255">SUM(B6:B23)</f>
        <v>325197414.55100012</v>
      </c>
      <c r="C24" s="11">
        <f t="shared" si="255"/>
        <v>291602783.63</v>
      </c>
      <c r="D24" s="11">
        <f t="shared" si="255"/>
        <v>6466433.0200000014</v>
      </c>
      <c r="E24" s="11">
        <f t="shared" si="255"/>
        <v>27128197.900999997</v>
      </c>
      <c r="F24" s="11">
        <f t="shared" si="255"/>
        <v>1085127.97</v>
      </c>
      <c r="G24" s="11">
        <f t="shared" si="255"/>
        <v>0</v>
      </c>
      <c r="H24" s="11">
        <f t="shared" si="255"/>
        <v>26043069.930999991</v>
      </c>
      <c r="I24" s="11">
        <f t="shared" si="255"/>
        <v>0</v>
      </c>
      <c r="J24" s="11">
        <f t="shared" si="255"/>
        <v>0</v>
      </c>
      <c r="K24" s="11">
        <f t="shared" si="255"/>
        <v>0</v>
      </c>
      <c r="L24" s="11">
        <f t="shared" si="255"/>
        <v>26043069.930999991</v>
      </c>
      <c r="M24" s="11">
        <f t="shared" si="255"/>
        <v>12110027.52</v>
      </c>
      <c r="N24" s="11">
        <f t="shared" si="255"/>
        <v>7812920.9500000002</v>
      </c>
      <c r="O24" s="11">
        <f t="shared" si="255"/>
        <v>3346534.48</v>
      </c>
      <c r="P24" s="11">
        <f t="shared" si="255"/>
        <v>1640713.42</v>
      </c>
      <c r="Q24" s="11">
        <f t="shared" si="255"/>
        <v>260430.7</v>
      </c>
      <c r="R24" s="11">
        <f t="shared" si="255"/>
        <v>175790.73000000004</v>
      </c>
      <c r="S24" s="11">
        <f>SUM(S6:S23)</f>
        <v>175790.73000000004</v>
      </c>
      <c r="T24" s="11">
        <f t="shared" si="255"/>
        <v>520861.4</v>
      </c>
      <c r="U24" s="11">
        <f t="shared" si="255"/>
        <v>0</v>
      </c>
      <c r="V24" s="12">
        <f>AVERAGE(V6:V23)</f>
        <v>1621.0201911465429</v>
      </c>
      <c r="W24" s="13">
        <f>AVERAGE(W6:W23)</f>
        <v>984.35294117647061</v>
      </c>
    </row>
    <row r="25" spans="1:96" ht="15" customHeight="1" thickTop="1" x14ac:dyDescent="0.25"/>
    <row r="26" spans="1:96" ht="15" customHeight="1" x14ac:dyDescent="0.25">
      <c r="A26" s="1" t="s">
        <v>34</v>
      </c>
    </row>
    <row r="27" spans="1:96" ht="15" customHeight="1" x14ac:dyDescent="0.25">
      <c r="A27" s="1" t="s">
        <v>4</v>
      </c>
    </row>
    <row r="31" spans="1:96" ht="15" customHeight="1" x14ac:dyDescent="0.25">
      <c r="C31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27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B23" s="9"/>
      <c r="V23" s="10"/>
    </row>
    <row r="24" spans="1:96" ht="15" customHeight="1" thickBot="1" x14ac:dyDescent="0.3">
      <c r="B24" s="11">
        <f t="shared" ref="B24:U24" si="245">SUM(B6:B23)</f>
        <v>200070626.55000004</v>
      </c>
      <c r="C24" s="11">
        <f t="shared" si="245"/>
        <v>180590826.36000004</v>
      </c>
      <c r="D24" s="11">
        <f t="shared" si="245"/>
        <v>2499275.3000000003</v>
      </c>
      <c r="E24" s="11">
        <f t="shared" si="245"/>
        <v>16980524.889999997</v>
      </c>
      <c r="F24" s="11">
        <f t="shared" si="245"/>
        <v>679221.03999999992</v>
      </c>
      <c r="G24" s="11">
        <f t="shared" si="245"/>
        <v>0</v>
      </c>
      <c r="H24" s="11">
        <f t="shared" si="245"/>
        <v>16301303.85</v>
      </c>
      <c r="I24" s="11">
        <f t="shared" si="245"/>
        <v>0</v>
      </c>
      <c r="J24" s="11">
        <f t="shared" si="245"/>
        <v>0</v>
      </c>
      <c r="K24" s="11">
        <f t="shared" si="245"/>
        <v>0</v>
      </c>
      <c r="L24" s="11">
        <f t="shared" si="245"/>
        <v>16301303.85</v>
      </c>
      <c r="M24" s="11">
        <f t="shared" si="245"/>
        <v>7580106.29</v>
      </c>
      <c r="N24" s="11">
        <f t="shared" si="245"/>
        <v>4890391.1599999983</v>
      </c>
      <c r="O24" s="11">
        <f t="shared" si="245"/>
        <v>2094717.54</v>
      </c>
      <c r="P24" s="11">
        <f t="shared" si="245"/>
        <v>1026982.15</v>
      </c>
      <c r="Q24" s="11">
        <f t="shared" si="245"/>
        <v>163013.02999999997</v>
      </c>
      <c r="R24" s="11">
        <f t="shared" si="245"/>
        <v>110033.80999999997</v>
      </c>
      <c r="S24" s="11">
        <f t="shared" si="245"/>
        <v>110033.80999999997</v>
      </c>
      <c r="T24" s="11">
        <f t="shared" si="245"/>
        <v>326026.05999999994</v>
      </c>
      <c r="U24" s="11">
        <f t="shared" si="245"/>
        <v>0</v>
      </c>
      <c r="V24" s="12">
        <f>AVERAGE(V6:V23)</f>
        <v>1593.0798967770775</v>
      </c>
      <c r="W24" s="13">
        <f>AVERAGE(W6:W23)</f>
        <v>627.41176470588232</v>
      </c>
    </row>
    <row r="25" spans="1:96" ht="15" customHeight="1" thickTop="1" x14ac:dyDescent="0.25"/>
    <row r="26" spans="1:96" ht="15" customHeight="1" x14ac:dyDescent="0.25">
      <c r="A26" s="1" t="s">
        <v>34</v>
      </c>
    </row>
    <row r="27" spans="1:96" ht="15" customHeight="1" x14ac:dyDescent="0.25">
      <c r="A27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27"/>
  <sheetViews>
    <sheetView zoomScaleNormal="100" workbookViewId="0">
      <pane ySplit="3" topLeftCell="A7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B23" s="9"/>
      <c r="V23" s="10"/>
    </row>
    <row r="24" spans="1:96" ht="15" customHeight="1" thickBot="1" x14ac:dyDescent="0.3">
      <c r="B24" s="11">
        <f t="shared" ref="B24:U24" si="251">SUM(B6:B23)</f>
        <v>1056678373.9299997</v>
      </c>
      <c r="C24" s="11">
        <f t="shared" si="251"/>
        <v>955157861.32999992</v>
      </c>
      <c r="D24" s="11">
        <f t="shared" si="251"/>
        <v>17104076</v>
      </c>
      <c r="E24" s="11">
        <f t="shared" si="251"/>
        <v>84416436.599999994</v>
      </c>
      <c r="F24" s="11">
        <f t="shared" si="251"/>
        <v>3376657.4799999995</v>
      </c>
      <c r="G24" s="11">
        <f t="shared" si="251"/>
        <v>0</v>
      </c>
      <c r="H24" s="11">
        <f t="shared" si="251"/>
        <v>81039779.11999999</v>
      </c>
      <c r="I24" s="11">
        <f t="shared" si="251"/>
        <v>0</v>
      </c>
      <c r="J24" s="11">
        <f t="shared" si="251"/>
        <v>0</v>
      </c>
      <c r="K24" s="11">
        <f t="shared" si="251"/>
        <v>0</v>
      </c>
      <c r="L24" s="11">
        <f t="shared" si="251"/>
        <v>81039779.11999999</v>
      </c>
      <c r="M24" s="11">
        <f t="shared" si="251"/>
        <v>37683497.289999999</v>
      </c>
      <c r="N24" s="11">
        <f t="shared" si="251"/>
        <v>24311933.730000004</v>
      </c>
      <c r="O24" s="11">
        <f t="shared" si="251"/>
        <v>10413611.6</v>
      </c>
      <c r="P24" s="11">
        <f t="shared" si="251"/>
        <v>5105506.08</v>
      </c>
      <c r="Q24" s="11">
        <f t="shared" si="251"/>
        <v>810397.8</v>
      </c>
      <c r="R24" s="11">
        <f t="shared" si="251"/>
        <v>547018.51</v>
      </c>
      <c r="S24" s="11">
        <f t="shared" si="251"/>
        <v>547018.51</v>
      </c>
      <c r="T24" s="11">
        <f t="shared" si="251"/>
        <v>1266429.54</v>
      </c>
      <c r="U24" s="11">
        <f t="shared" si="251"/>
        <v>354366.06</v>
      </c>
      <c r="V24" s="12">
        <f>AVERAGE(V6:V23)</f>
        <v>2916.4984687576471</v>
      </c>
      <c r="W24" s="13">
        <f>AVERAGE(W6:W23)</f>
        <v>1705.9411764705883</v>
      </c>
    </row>
    <row r="25" spans="1:96" ht="15" customHeight="1" thickTop="1" x14ac:dyDescent="0.25"/>
    <row r="26" spans="1:96" ht="15" customHeight="1" x14ac:dyDescent="0.25">
      <c r="A26" s="1" t="s">
        <v>34</v>
      </c>
    </row>
    <row r="27" spans="1:96" ht="15" customHeight="1" x14ac:dyDescent="0.25">
      <c r="A27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2024-07-10T17:20:40Z</cp:lastPrinted>
  <dcterms:created xsi:type="dcterms:W3CDTF">2017-06-07T17:06:12Z</dcterms:created>
  <dcterms:modified xsi:type="dcterms:W3CDTF">2024-11-01T13:52:28Z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