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handgraaft_science_regn_net/Documents/Documents/oa-agreements/files/"/>
    </mc:Choice>
  </mc:AlternateContent>
  <xr:revisionPtr revIDLastSave="2" documentId="8_{9510AC6F-FEEC-4F25-8CA8-69A7A3F568DC}" xr6:coauthVersionLast="47" xr6:coauthVersionMax="47" xr10:uidLastSave="{AF3AE3D6-7995-44F0-A1B8-35550630D537}"/>
  <bookViews>
    <workbookView xWindow="19090" yWindow="3430" windowWidth="19420" windowHeight="10420" tabRatio="816" firstSheet="1" activeTab="1" xr2:uid="{00000000-000D-0000-FFFF-FFFF00000000}"/>
  </bookViews>
  <sheets>
    <sheet name="Template Databases" sheetId="5" state="hidden" r:id="rId1"/>
    <sheet name="Consortium members" sheetId="14" r:id="rId2"/>
    <sheet name="Sheet1" sheetId="4" state="hidden" r:id="rId3"/>
  </sheets>
  <definedNames>
    <definedName name="Contract">Sheet1!$C$2:$C$7</definedName>
    <definedName name="_xlnm.Print_Area" localSheetId="0">'Template Databases'!$A$1:$I$108</definedName>
    <definedName name="Proforma">Sheet1!$E$2:$E$7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4" l="1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E62" i="5" l="1"/>
  <c r="E63" i="5" s="1"/>
  <c r="E64" i="5" s="1"/>
  <c r="E65" i="5" s="1"/>
  <c r="E66" i="5" s="1"/>
  <c r="G71" i="5" l="1"/>
  <c r="F71" i="5"/>
  <c r="F66" i="5"/>
  <c r="G66" i="5" s="1"/>
  <c r="G44" i="5"/>
  <c r="F44" i="5"/>
  <c r="F39" i="5"/>
  <c r="G39" i="5" s="1"/>
  <c r="F38" i="5"/>
  <c r="G38" i="5" s="1"/>
  <c r="D31" i="5"/>
  <c r="E30" i="5"/>
  <c r="F29" i="5"/>
  <c r="G29" i="5" s="1"/>
  <c r="F61" i="5" s="1"/>
  <c r="J25" i="5"/>
  <c r="F30" i="5" l="1"/>
  <c r="F31" i="5" s="1"/>
  <c r="F32" i="5" s="1"/>
  <c r="D32" i="5"/>
  <c r="D33" i="5" s="1"/>
  <c r="D34" i="5" s="1"/>
  <c r="E31" i="5"/>
  <c r="E32" i="5" s="1"/>
  <c r="E33" i="5" s="1"/>
  <c r="E34" i="5" s="1"/>
  <c r="G30" i="5" l="1"/>
  <c r="G61" i="5" s="1"/>
  <c r="G55" i="5" s="1"/>
  <c r="G31" i="5"/>
  <c r="F62" i="5" s="1"/>
  <c r="E37" i="5"/>
  <c r="F33" i="5"/>
  <c r="G32" i="5"/>
  <c r="D37" i="5"/>
  <c r="G62" i="5" l="1"/>
  <c r="F63" i="5"/>
  <c r="G63" i="5" s="1"/>
  <c r="F34" i="5"/>
  <c r="G33" i="5"/>
  <c r="F64" i="5" l="1"/>
  <c r="G64" i="5" s="1"/>
  <c r="G34" i="5"/>
  <c r="G52" i="5"/>
  <c r="F37" i="5"/>
  <c r="G37" i="5" s="1"/>
  <c r="E100" i="5" s="1"/>
  <c r="F65" i="5" l="1"/>
  <c r="G65" i="5" s="1"/>
</calcChain>
</file>

<file path=xl/sharedStrings.xml><?xml version="1.0" encoding="utf-8"?>
<sst xmlns="http://schemas.openxmlformats.org/spreadsheetml/2006/main" count="254" uniqueCount="163">
  <si>
    <t>Consortium_name</t>
  </si>
  <si>
    <t>SIS ID_HQ</t>
  </si>
  <si>
    <t xml:space="preserve">Deal specifics: </t>
  </si>
  <si>
    <t>YR1 - contract value</t>
  </si>
  <si>
    <t>YR2 - contract value</t>
  </si>
  <si>
    <t>YR3 - contract value</t>
  </si>
  <si>
    <t>YR4 - contract value</t>
  </si>
  <si>
    <t>YR5 - contract value</t>
  </si>
  <si>
    <t>Region:</t>
  </si>
  <si>
    <t>Country</t>
  </si>
  <si>
    <t>%</t>
  </si>
  <si>
    <t>List Members available (sisid, name, value YR1)</t>
  </si>
  <si>
    <t>2. Contract term</t>
  </si>
  <si>
    <t>Starting date agreement</t>
  </si>
  <si>
    <t>End date agreement</t>
  </si>
  <si>
    <t>dd/mm/yyyy</t>
  </si>
  <si>
    <t>= narrative</t>
  </si>
  <si>
    <t>7. Opt out clause (Y/N)</t>
  </si>
  <si>
    <t xml:space="preserve">5a. Payment terms? </t>
  </si>
  <si>
    <t>total duration - contract - (calculation)</t>
  </si>
  <si>
    <t>Martijn van Baardwijk</t>
  </si>
  <si>
    <t>years</t>
  </si>
  <si>
    <t>YR6 - contract value</t>
  </si>
  <si>
    <t>Total contract value (new)</t>
  </si>
  <si>
    <t>Previous contract</t>
  </si>
  <si>
    <t>New contract</t>
  </si>
  <si>
    <t>Previous Contract</t>
  </si>
  <si>
    <t>New Contract</t>
  </si>
  <si>
    <t>[ text]</t>
  </si>
  <si>
    <t>SDS_segment (i.e. tier)</t>
  </si>
  <si>
    <t>Account_name</t>
  </si>
  <si>
    <t>9. Deal specifics / additional comments</t>
  </si>
  <si>
    <t>N</t>
  </si>
  <si>
    <t>Y</t>
  </si>
  <si>
    <t>[text}</t>
  </si>
  <si>
    <t>1. Overall contract value (new)</t>
  </si>
  <si>
    <t>YR0 - contract value (prior year)</t>
  </si>
  <si>
    <t>5d. Proforma required (Y/N)</t>
  </si>
  <si>
    <t>Price Increase/Cap</t>
  </si>
  <si>
    <t>Std Price Increase/Cap</t>
  </si>
  <si>
    <t>Annual Contract Value @ Std Price Increase/Cap</t>
  </si>
  <si>
    <t>Currency</t>
  </si>
  <si>
    <t>USD</t>
  </si>
  <si>
    <t>EUR</t>
  </si>
  <si>
    <t>JPY</t>
  </si>
  <si>
    <t>Invoicing Currency</t>
  </si>
  <si>
    <t>Total Local Currency</t>
  </si>
  <si>
    <t>Total in USD</t>
  </si>
  <si>
    <t xml:space="preserve">Customer specifics: </t>
  </si>
  <si>
    <t>New Contract Duration</t>
  </si>
  <si>
    <t>Duration</t>
  </si>
  <si>
    <t>Please select curreny from drop down list</t>
  </si>
  <si>
    <t>Please select new contract duration (yrs) from drop down list</t>
  </si>
  <si>
    <t>YR1</t>
  </si>
  <si>
    <t>YR2</t>
  </si>
  <si>
    <t>YR3</t>
  </si>
  <si>
    <t>YR4</t>
  </si>
  <si>
    <t>YR5</t>
  </si>
  <si>
    <t>YR6</t>
  </si>
  <si>
    <t>New Contract CAGR</t>
  </si>
  <si>
    <t>Prior Contract CAGR</t>
  </si>
  <si>
    <t>Please include all subscribed &amp; non-subscribed in calculation after agent discount</t>
  </si>
  <si>
    <t>Account Manager</t>
  </si>
  <si>
    <t>Business Controller</t>
  </si>
  <si>
    <t># Members in consortium - new contract</t>
  </si>
  <si>
    <t># Members in consortium - previous contract</t>
  </si>
  <si>
    <t>Agent Sale</t>
  </si>
  <si>
    <t>Please select Y or N from drop down list</t>
  </si>
  <si>
    <t># of days from invoice date</t>
  </si>
  <si>
    <t>4a. Contract growth?</t>
  </si>
  <si>
    <t>Total contract value (previous contract) - existing</t>
  </si>
  <si>
    <t>Total contract value (previous contract) - new</t>
  </si>
  <si>
    <t>Enter renewing customers</t>
  </si>
  <si>
    <t>Enter new customers</t>
  </si>
  <si>
    <t>Cummulative Deviation Impact in USD</t>
  </si>
  <si>
    <r>
      <t>in $ (value impact in year 1);</t>
    </r>
    <r>
      <rPr>
        <i/>
        <sz val="8"/>
        <rFont val="Arial"/>
        <family val="2"/>
      </rPr>
      <t xml:space="preserve"> i.e. X% deviation x Year value (= Yr0, Base value)</t>
    </r>
  </si>
  <si>
    <t xml:space="preserve">       or specific date or estimated date</t>
  </si>
  <si>
    <t># of days from start of subs start date</t>
  </si>
  <si>
    <t>10. Highest approval required</t>
  </si>
  <si>
    <t>Committed Print - Local Currency</t>
  </si>
  <si>
    <t>Electronic - Local Currency</t>
  </si>
  <si>
    <t>5b. Standard payment terms?</t>
  </si>
  <si>
    <t xml:space="preserve">      Add. Narrative Payment terms (if applicable)</t>
  </si>
  <si>
    <t>Payment Now - Time</t>
  </si>
  <si>
    <t>Payment Now - CRM</t>
  </si>
  <si>
    <t>Split Invoice</t>
  </si>
  <si>
    <t>Combine Invoices</t>
  </si>
  <si>
    <t>Invoice Reformatting</t>
  </si>
  <si>
    <t>If Agent Sale "Y", please provide Agent Name</t>
  </si>
  <si>
    <t>If Agent Sale "Y", please provide Agent discount %</t>
  </si>
  <si>
    <t xml:space="preserve">Discount from Standard Price Model as per Cockpit Model </t>
  </si>
  <si>
    <t>5c. Penalty interest clause included (Y/N)</t>
  </si>
  <si>
    <t xml:space="preserve">      If "Y" please enter terms; If "N" please provide narrative why not</t>
  </si>
  <si>
    <t>N/A</t>
  </si>
  <si>
    <t>If “Y”, attach to finance template on submission and if “N” – please seek approval before submitting</t>
  </si>
  <si>
    <t xml:space="preserve">      If "N", has pre-approval been requested &amp; granted by appropriate member of O2C?</t>
  </si>
  <si>
    <t xml:space="preserve">      If "Y", select appropriate reason from drop down list</t>
  </si>
  <si>
    <t xml:space="preserve">      If "Y", please provide details clause</t>
  </si>
  <si>
    <t>6. Attrition clause applied? (Y/N)</t>
  </si>
  <si>
    <t xml:space="preserve">     If "Y", please provide details clause</t>
  </si>
  <si>
    <t>8. Commercial terms follows Elsevier's standard "business model"</t>
  </si>
  <si>
    <t xml:space="preserve">    If "N", provide additional comments (where does contract deviates)</t>
  </si>
  <si>
    <t>3. E-only discount</t>
  </si>
  <si>
    <t xml:space="preserve">    If deviated from Standard - %, provide supporting narrative/business case</t>
  </si>
  <si>
    <r>
      <t xml:space="preserve">4b. Spend commitment variance - </t>
    </r>
    <r>
      <rPr>
        <sz val="10"/>
        <rFont val="Arial"/>
        <family val="2"/>
      </rPr>
      <t>deviation from the standard business model (see table below)</t>
    </r>
  </si>
  <si>
    <t>If price increase deviating from standard increase; provide supporting narrative/busines case</t>
  </si>
  <si>
    <t>Gino Ussi</t>
  </si>
  <si>
    <t xml:space="preserve">approved MD RS sales: </t>
  </si>
  <si>
    <t xml:space="preserve">approved FD RS sales: </t>
  </si>
  <si>
    <t>Sales Director / VP</t>
  </si>
  <si>
    <t>Regional Sales Director</t>
  </si>
  <si>
    <t>date Aug'14 v 6 (MvB)</t>
  </si>
  <si>
    <r>
      <t xml:space="preserve">Financial Metrics template </t>
    </r>
    <r>
      <rPr>
        <b/>
        <i/>
        <sz val="14"/>
        <rFont val="Arial"/>
        <family val="2"/>
      </rPr>
      <t>Databases</t>
    </r>
    <r>
      <rPr>
        <b/>
        <sz val="14"/>
        <rFont val="Arial"/>
        <family val="2"/>
      </rPr>
      <t xml:space="preserve"> for deals of life time value  &gt; $2mln</t>
    </r>
  </si>
  <si>
    <t>YR1 - contract value - avg. 5.4% price increase</t>
  </si>
  <si>
    <t>YR2 - contract value - assumed 5.4% price increase</t>
  </si>
  <si>
    <t>YR3 - contract value - assumed 5.4% price increase</t>
  </si>
  <si>
    <t>YR4 - contract value - assumed 5.4% price increase</t>
  </si>
  <si>
    <t>YR5 - contract value - assumed 5.4% price increase</t>
  </si>
  <si>
    <t>YR6 - contract value - assumed 5.4% price increase</t>
  </si>
  <si>
    <t>GBP</t>
  </si>
  <si>
    <t>Agent Rationale</t>
  </si>
  <si>
    <t>Field Sales Coverage</t>
  </si>
  <si>
    <t>Local Procurement</t>
  </si>
  <si>
    <t>Other (pls specify in email)</t>
  </si>
  <si>
    <t>2019 Rates</t>
  </si>
  <si>
    <t>University of Helsinki including Helsinki University Central Hospital</t>
  </si>
  <si>
    <t>Aalto University</t>
  </si>
  <si>
    <t>University of Oulu including Oulu University Hospital</t>
  </si>
  <si>
    <t>University of Eastern Finland including Kuopio University Hospital</t>
  </si>
  <si>
    <t>University of Jyväskylä</t>
  </si>
  <si>
    <t>University of Turku including Turku university central hospital</t>
  </si>
  <si>
    <t>Åbo Akademi University</t>
  </si>
  <si>
    <t>University of Vaasa</t>
  </si>
  <si>
    <t>Hanken School of Economics</t>
  </si>
  <si>
    <t>University of Lapland</t>
  </si>
  <si>
    <t>VTT Technical Research Centre of Finland</t>
  </si>
  <si>
    <t>Natural Resources Institute Finland </t>
  </si>
  <si>
    <t>National Institute for Health and Welfare</t>
  </si>
  <si>
    <t>Geological Survey of Finland</t>
  </si>
  <si>
    <t>Finnish Institute of Occupational Health</t>
  </si>
  <si>
    <t>Finnish Environment Institute SYKE</t>
  </si>
  <si>
    <t>Finnish Food Authority</t>
  </si>
  <si>
    <t>Government Institute for Economic Research</t>
  </si>
  <si>
    <t>Lapland University of Applied Sciences</t>
  </si>
  <si>
    <t>Turku University of Applied Sciences</t>
  </si>
  <si>
    <t>South-Eastern Finland University of Applied Sciences</t>
  </si>
  <si>
    <t>National Land Survey of Finland</t>
  </si>
  <si>
    <t xml:space="preserve">Häme University of Applied Sciences (HAMK) </t>
  </si>
  <si>
    <t>Finnish Patent and Registration Office</t>
  </si>
  <si>
    <t xml:space="preserve">Oulu University of Applied Sciences </t>
  </si>
  <si>
    <t>Laurea University of Applied Sciences</t>
  </si>
  <si>
    <t>Centria University of Applied Sciences</t>
  </si>
  <si>
    <t>Savonia University of Applied Sciences</t>
  </si>
  <si>
    <t>Finnish Defence Research Agency</t>
  </si>
  <si>
    <t>HAAGA-HELIA University of Applied Sciences</t>
  </si>
  <si>
    <t>European Chemicals Agency</t>
  </si>
  <si>
    <t xml:space="preserve">Science Direct Freedom Collection members FinELib </t>
  </si>
  <si>
    <t>University of Tampere including Tampere University Hospital and Tampere University of Applied Sciences</t>
  </si>
  <si>
    <t>Arcada University of Applied Sciences</t>
  </si>
  <si>
    <t>Lappeenranta-Lahti University of Technology LUT</t>
  </si>
  <si>
    <t>Metropolia University of Applied Sciences</t>
  </si>
  <si>
    <t>Social Insurance Institution of Finland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</si>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</sst>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dd/mm/yyyy;@"/>
    <numFmt numFmtId="167" formatCode="0.0"/>
    <numFmt numFmtId="168" formatCode="_(* #,##0_);_(* \(#,##0\);_(* &quot;-&quot;??_);_(@_)"/>
    <numFmt numFmtId="169" formatCode="_-* #,##0.00000_-;\-* #,##0.00000_-;_-* &quot;-&quot;??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indexed="30"/>
      <name val="Arial"/>
      <family val="2"/>
    </font>
    <font>
      <b/>
      <sz val="10"/>
      <color indexed="3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i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164" fontId="0" fillId="0" borderId="0" xfId="1" applyNumberFormat="1" applyFont="1" applyBorder="1" applyAlignment="1">
      <alignment vertical="top" wrapText="1"/>
    </xf>
    <xf numFmtId="164" fontId="5" fillId="0" borderId="0" xfId="1" applyNumberFormat="1" applyFont="1" applyFill="1" applyBorder="1" applyAlignment="1">
      <alignment horizontal="center" vertical="top" wrapText="1"/>
    </xf>
    <xf numFmtId="167" fontId="5" fillId="0" borderId="7" xfId="1" applyNumberFormat="1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8" fontId="0" fillId="0" borderId="7" xfId="0" applyNumberFormat="1" applyBorder="1" applyAlignment="1">
      <alignment horizontal="left" vertical="top" wrapText="1"/>
    </xf>
    <xf numFmtId="9" fontId="11" fillId="4" borderId="7" xfId="2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164" fontId="10" fillId="5" borderId="7" xfId="1" applyNumberFormat="1" applyFont="1" applyFill="1" applyBorder="1" applyAlignment="1">
      <alignment vertical="top" wrapText="1"/>
    </xf>
    <xf numFmtId="164" fontId="5" fillId="0" borderId="7" xfId="1" applyNumberFormat="1" applyFont="1" applyFill="1" applyBorder="1" applyAlignment="1">
      <alignment vertical="top" wrapText="1"/>
    </xf>
    <xf numFmtId="165" fontId="11" fillId="6" borderId="7" xfId="2" applyNumberFormat="1" applyFont="1" applyFill="1" applyBorder="1" applyAlignment="1">
      <alignment vertical="top" wrapText="1"/>
    </xf>
    <xf numFmtId="164" fontId="11" fillId="6" borderId="7" xfId="1" applyNumberFormat="1" applyFont="1" applyFill="1" applyBorder="1" applyAlignment="1">
      <alignment vertical="top" wrapText="1"/>
    </xf>
    <xf numFmtId="164" fontId="10" fillId="5" borderId="8" xfId="1" applyNumberFormat="1" applyFont="1" applyFill="1" applyBorder="1" applyAlignment="1">
      <alignment vertical="top" wrapText="1"/>
    </xf>
    <xf numFmtId="10" fontId="0" fillId="0" borderId="7" xfId="0" applyNumberFormat="1" applyBorder="1" applyAlignment="1">
      <alignment vertical="top" wrapText="1"/>
    </xf>
    <xf numFmtId="164" fontId="0" fillId="0" borderId="7" xfId="1" applyNumberFormat="1" applyFont="1" applyBorder="1" applyAlignment="1">
      <alignment vertical="top" wrapText="1"/>
    </xf>
    <xf numFmtId="165" fontId="6" fillId="0" borderId="9" xfId="0" applyNumberFormat="1" applyFont="1" applyBorder="1" applyAlignment="1">
      <alignment horizontal="center" vertical="top" wrapText="1"/>
    </xf>
    <xf numFmtId="43" fontId="0" fillId="0" borderId="0" xfId="0" applyNumberFormat="1" applyAlignment="1">
      <alignment vertical="top" wrapText="1"/>
    </xf>
    <xf numFmtId="164" fontId="5" fillId="0" borderId="8" xfId="1" applyNumberFormat="1" applyFont="1" applyBorder="1" applyAlignment="1">
      <alignment vertical="top" wrapText="1"/>
    </xf>
    <xf numFmtId="10" fontId="0" fillId="0" borderId="0" xfId="2" applyNumberFormat="1" applyFont="1" applyAlignment="1">
      <alignment vertical="top" wrapText="1"/>
    </xf>
    <xf numFmtId="165" fontId="11" fillId="5" borderId="7" xfId="2" applyNumberFormat="1" applyFont="1" applyFill="1" applyBorder="1" applyAlignment="1">
      <alignment vertical="top" wrapText="1"/>
    </xf>
    <xf numFmtId="164" fontId="13" fillId="3" borderId="7" xfId="1" applyNumberFormat="1" applyFont="1" applyFill="1" applyBorder="1" applyAlignment="1">
      <alignment vertical="top" wrapText="1"/>
    </xf>
    <xf numFmtId="1" fontId="0" fillId="0" borderId="0" xfId="0" applyNumberFormat="1" applyAlignment="1">
      <alignment vertical="top" wrapText="1"/>
    </xf>
    <xf numFmtId="1" fontId="0" fillId="0" borderId="0" xfId="2" applyNumberFormat="1" applyFont="1" applyAlignment="1">
      <alignment vertical="top" wrapText="1"/>
    </xf>
    <xf numFmtId="0" fontId="2" fillId="0" borderId="0" xfId="0" applyFont="1"/>
    <xf numFmtId="169" fontId="0" fillId="0" borderId="0" xfId="1" applyNumberFormat="1" applyFont="1"/>
    <xf numFmtId="166" fontId="10" fillId="0" borderId="0" xfId="1" applyNumberFormat="1" applyFont="1" applyFill="1" applyBorder="1" applyAlignment="1">
      <alignment vertical="top" wrapText="1"/>
    </xf>
    <xf numFmtId="167" fontId="5" fillId="0" borderId="0" xfId="1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9" fontId="10" fillId="0" borderId="0" xfId="2" applyFont="1" applyFill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165" fontId="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5" fontId="0" fillId="0" borderId="0" xfId="2" applyNumberFormat="1" applyFont="1" applyAlignment="1">
      <alignment vertical="top" wrapText="1"/>
    </xf>
    <xf numFmtId="0" fontId="15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4" fillId="0" borderId="14" xfId="0" applyFont="1" applyBorder="1" applyAlignment="1">
      <alignment vertical="top"/>
    </xf>
    <xf numFmtId="166" fontId="10" fillId="4" borderId="7" xfId="1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8" fontId="0" fillId="6" borderId="7" xfId="0" applyNumberFormat="1" applyFill="1" applyBorder="1" applyAlignment="1">
      <alignment horizontal="left" vertical="top" wrapText="1"/>
    </xf>
    <xf numFmtId="164" fontId="2" fillId="0" borderId="7" xfId="1" applyNumberFormat="1" applyFont="1" applyFill="1" applyBorder="1" applyAlignment="1">
      <alignment vertical="top" wrapText="1"/>
    </xf>
    <xf numFmtId="165" fontId="11" fillId="4" borderId="7" xfId="2" applyNumberFormat="1" applyFont="1" applyFill="1" applyBorder="1" applyAlignment="1">
      <alignment horizontal="center" vertical="top" wrapText="1"/>
    </xf>
    <xf numFmtId="0" fontId="8" fillId="7" borderId="7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14" fillId="0" borderId="15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0" fontId="0" fillId="0" borderId="15" xfId="0" quotePrefix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6" fillId="0" borderId="14" xfId="0" applyFont="1" applyBorder="1" applyAlignment="1">
      <alignment vertical="top"/>
    </xf>
    <xf numFmtId="0" fontId="5" fillId="3" borderId="14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7" fillId="0" borderId="17" xfId="0" applyFont="1" applyBorder="1" applyAlignment="1">
      <alignment horizontal="right" vertical="top" wrapText="1"/>
    </xf>
    <xf numFmtId="0" fontId="2" fillId="0" borderId="21" xfId="0" applyFont="1" applyBorder="1" applyAlignment="1">
      <alignment vertical="top"/>
    </xf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3" fillId="4" borderId="14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9" fontId="11" fillId="4" borderId="14" xfId="2" applyFont="1" applyFill="1" applyBorder="1" applyAlignment="1">
      <alignment horizontal="left" vertical="top" wrapText="1"/>
    </xf>
    <xf numFmtId="9" fontId="11" fillId="4" borderId="15" xfId="2" applyFont="1" applyFill="1" applyBorder="1" applyAlignment="1">
      <alignment horizontal="left" vertical="top" wrapText="1"/>
    </xf>
    <xf numFmtId="0" fontId="13" fillId="4" borderId="11" xfId="0" applyFont="1" applyFill="1" applyBorder="1" applyAlignment="1">
      <alignment horizontal="left" vertical="top" wrapText="1"/>
    </xf>
    <xf numFmtId="0" fontId="13" fillId="4" borderId="10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5" fillId="8" borderId="19" xfId="0" applyFont="1" applyFill="1" applyBorder="1" applyAlignment="1">
      <alignment horizontal="center" vertical="top" wrapText="1"/>
    </xf>
    <xf numFmtId="0" fontId="5" fillId="8" borderId="18" xfId="0" applyFont="1" applyFill="1" applyBorder="1" applyAlignment="1">
      <alignment horizontal="center" vertical="top" wrapText="1"/>
    </xf>
    <xf numFmtId="0" fontId="5" fillId="8" borderId="20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10" xfId="4" xr:uid="{00000000-0005-0000-0000-000001000000}"/>
    <cellStyle name="Normal 2" xfId="7" xr:uid="{00000000-0005-0000-0000-000002000000}"/>
    <cellStyle name="Normal 2 2 2 5" xfId="5" xr:uid="{00000000-0005-0000-0000-000003000000}"/>
    <cellStyle name="Normal 3" xfId="3" xr:uid="{00000000-0005-0000-0000-000004000000}"/>
    <cellStyle name="Normal 4 2" xfId="6" xr:uid="{00000000-0005-0000-0000-000005000000}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A37" totalsRowShown="0" headerRowDxfId="9" dataDxfId="8">
  <tableColumns count="1">
    <tableColumn id="1" xr3:uid="{00000000-0010-0000-0000-000001000000}" name="Science Direct Freedom Collection members FinELib " dataDxfId="7" totalsRow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49F4F8-B19B-485D-B2EC-6517AA4D8921}" name="Taulukko13" displayName="Taulukko13" ref="B1:C37" totalsRowShown="0" headerRowDxfId="5" dataDxfId="4">
  <tableColumns count="2">
    <tableColumn id="1" xr3:uid="{5C3E27DF-6688-447E-9227-53F1A96B8D3C}" name="Science Direct Freedom Collection members FinELib " dataDxfId="2" totalsRowDxfId="3"/>
    <tableColumn id="2" xr3:uid="{6F98BABC-40DB-462B-AA18-A6AD47B1ACFB}" name="Column1" dataDxfId="0" totalsRowDxfId="1">
      <calculatedColumnFormula>EXACT(Taulukko13[[#This Row],[Science Direct Freedom Collection members FinELib ]],Taulukko1[[#This Row],[Science Direct Freedom Collection members FinELib 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Z107"/>
  <sheetViews>
    <sheetView topLeftCell="A56" zoomScale="80" zoomScaleNormal="80" workbookViewId="0">
      <selection activeCell="B68" sqref="B68"/>
    </sheetView>
  </sheetViews>
  <sheetFormatPr defaultColWidth="9.140625" defaultRowHeight="12.75" outlineLevelCol="1" x14ac:dyDescent="0.2"/>
  <cols>
    <col min="1" max="1" width="3.7109375" style="4" customWidth="1"/>
    <col min="2" max="2" width="37.7109375" style="4" customWidth="1"/>
    <col min="3" max="3" width="15" style="4" customWidth="1"/>
    <col min="4" max="7" width="14.7109375" style="4" customWidth="1"/>
    <col min="8" max="8" width="36" style="4" customWidth="1"/>
    <col min="9" max="9" width="3.85546875" style="4" customWidth="1"/>
    <col min="10" max="10" width="13.28515625" style="4" hidden="1" customWidth="1" outlineLevel="1"/>
    <col min="11" max="11" width="20.85546875" style="4" customWidth="1" collapsed="1"/>
    <col min="12" max="12" width="9.140625" style="4"/>
    <col min="13" max="13" width="19.28515625" style="4" customWidth="1"/>
    <col min="14" max="14" width="9.42578125" style="4" bestFit="1" customWidth="1"/>
    <col min="15" max="24" width="9.140625" style="4"/>
    <col min="25" max="25" width="11.28515625" style="4" bestFit="1" customWidth="1"/>
    <col min="26" max="26" width="10.28515625" style="4" bestFit="1" customWidth="1"/>
    <col min="27" max="16384" width="9.140625" style="4"/>
  </cols>
  <sheetData>
    <row r="1" spans="2:8" x14ac:dyDescent="0.2">
      <c r="B1" s="1"/>
      <c r="C1" s="2"/>
      <c r="D1" s="2"/>
      <c r="E1" s="2"/>
      <c r="F1" s="2"/>
      <c r="G1" s="2"/>
      <c r="H1" s="3"/>
    </row>
    <row r="2" spans="2:8" ht="18" x14ac:dyDescent="0.2">
      <c r="B2" s="106" t="s">
        <v>112</v>
      </c>
      <c r="C2" s="107"/>
      <c r="D2" s="107"/>
      <c r="E2" s="107"/>
      <c r="F2" s="107"/>
      <c r="G2" s="107"/>
      <c r="H2" s="108"/>
    </row>
    <row r="3" spans="2:8" x14ac:dyDescent="0.2">
      <c r="B3" s="74"/>
      <c r="H3" s="75"/>
    </row>
    <row r="4" spans="2:8" x14ac:dyDescent="0.2">
      <c r="B4" s="76" t="s">
        <v>62</v>
      </c>
      <c r="C4" s="5"/>
      <c r="D4" s="109"/>
      <c r="E4" s="110"/>
      <c r="F4" s="110"/>
      <c r="G4" s="111"/>
      <c r="H4" s="77"/>
    </row>
    <row r="5" spans="2:8" x14ac:dyDescent="0.2">
      <c r="B5" s="78" t="s">
        <v>110</v>
      </c>
      <c r="D5" s="112"/>
      <c r="E5" s="113"/>
      <c r="F5" s="113"/>
      <c r="G5" s="114"/>
      <c r="H5" s="75"/>
    </row>
    <row r="6" spans="2:8" x14ac:dyDescent="0.2">
      <c r="B6" s="78" t="s">
        <v>109</v>
      </c>
      <c r="D6" s="71"/>
      <c r="E6" s="72"/>
      <c r="F6" s="72"/>
      <c r="G6" s="73"/>
      <c r="H6" s="75"/>
    </row>
    <row r="7" spans="2:8" x14ac:dyDescent="0.2">
      <c r="B7" s="79" t="s">
        <v>63</v>
      </c>
      <c r="C7" s="6"/>
      <c r="D7" s="115"/>
      <c r="E7" s="116"/>
      <c r="F7" s="116"/>
      <c r="G7" s="117"/>
      <c r="H7" s="80"/>
    </row>
    <row r="8" spans="2:8" x14ac:dyDescent="0.2">
      <c r="B8" s="74"/>
      <c r="D8" s="16"/>
      <c r="H8" s="75"/>
    </row>
    <row r="9" spans="2:8" ht="18" x14ac:dyDescent="0.2">
      <c r="B9" s="81" t="s">
        <v>48</v>
      </c>
      <c r="C9" s="18"/>
      <c r="D9" s="7"/>
      <c r="E9" s="7"/>
      <c r="F9" s="7"/>
      <c r="G9" s="7"/>
      <c r="H9" s="82"/>
    </row>
    <row r="10" spans="2:8" x14ac:dyDescent="0.2">
      <c r="B10" s="83" t="s">
        <v>30</v>
      </c>
      <c r="C10" s="5"/>
      <c r="D10" s="118"/>
      <c r="E10" s="119"/>
      <c r="F10" s="119"/>
      <c r="G10" s="120"/>
      <c r="H10" s="77"/>
    </row>
    <row r="11" spans="2:8" x14ac:dyDescent="0.2">
      <c r="B11" s="74" t="s">
        <v>0</v>
      </c>
      <c r="D11" s="112"/>
      <c r="E11" s="113"/>
      <c r="F11" s="113"/>
      <c r="G11" s="114"/>
      <c r="H11" s="75"/>
    </row>
    <row r="12" spans="2:8" x14ac:dyDescent="0.2">
      <c r="B12" s="74" t="s">
        <v>1</v>
      </c>
      <c r="D12" s="112"/>
      <c r="E12" s="113"/>
      <c r="F12" s="113"/>
      <c r="G12" s="114"/>
      <c r="H12" s="75"/>
    </row>
    <row r="13" spans="2:8" x14ac:dyDescent="0.2">
      <c r="B13" s="74" t="s">
        <v>29</v>
      </c>
      <c r="D13" s="112"/>
      <c r="E13" s="113"/>
      <c r="F13" s="113"/>
      <c r="G13" s="114"/>
      <c r="H13" s="75"/>
    </row>
    <row r="14" spans="2:8" x14ac:dyDescent="0.2">
      <c r="B14" s="74" t="s">
        <v>8</v>
      </c>
      <c r="D14" s="112"/>
      <c r="E14" s="113"/>
      <c r="F14" s="113"/>
      <c r="G14" s="114"/>
      <c r="H14" s="75"/>
    </row>
    <row r="15" spans="2:8" x14ac:dyDescent="0.2">
      <c r="B15" s="84" t="s">
        <v>9</v>
      </c>
      <c r="C15" s="6"/>
      <c r="D15" s="115"/>
      <c r="E15" s="116"/>
      <c r="F15" s="116"/>
      <c r="G15" s="117"/>
      <c r="H15" s="80"/>
    </row>
    <row r="16" spans="2:8" x14ac:dyDescent="0.2">
      <c r="B16" s="74"/>
      <c r="H16" s="75"/>
    </row>
    <row r="17" spans="1:14" ht="18" x14ac:dyDescent="0.2">
      <c r="B17" s="81" t="s">
        <v>2</v>
      </c>
      <c r="C17" s="18"/>
      <c r="D17" s="7"/>
      <c r="E17" s="7"/>
      <c r="F17" s="7"/>
      <c r="G17" s="7"/>
      <c r="H17" s="82"/>
    </row>
    <row r="18" spans="1:14" x14ac:dyDescent="0.2">
      <c r="B18" s="85" t="s">
        <v>65</v>
      </c>
      <c r="D18" s="121"/>
      <c r="E18" s="122"/>
      <c r="F18" s="61"/>
      <c r="G18" s="62"/>
      <c r="H18" s="75"/>
    </row>
    <row r="19" spans="1:14" x14ac:dyDescent="0.2">
      <c r="B19" s="85" t="s">
        <v>64</v>
      </c>
      <c r="D19" s="104"/>
      <c r="E19" s="105"/>
      <c r="F19" s="61"/>
      <c r="G19" s="62"/>
      <c r="H19" s="75"/>
    </row>
    <row r="20" spans="1:14" x14ac:dyDescent="0.2">
      <c r="B20" s="86" t="s">
        <v>11</v>
      </c>
      <c r="D20" s="126" t="s">
        <v>33</v>
      </c>
      <c r="E20" s="127"/>
      <c r="F20" s="64" t="s">
        <v>67</v>
      </c>
      <c r="G20" s="63"/>
      <c r="H20" s="87"/>
    </row>
    <row r="21" spans="1:14" x14ac:dyDescent="0.2">
      <c r="B21" s="85" t="s">
        <v>66</v>
      </c>
      <c r="D21" s="126" t="s">
        <v>33</v>
      </c>
      <c r="E21" s="127"/>
      <c r="F21" s="64" t="s">
        <v>67</v>
      </c>
      <c r="G21" s="63"/>
      <c r="H21" s="87"/>
    </row>
    <row r="22" spans="1:14" x14ac:dyDescent="0.2">
      <c r="B22" s="85" t="s">
        <v>88</v>
      </c>
      <c r="D22" s="128"/>
      <c r="E22" s="129"/>
      <c r="F22" s="57"/>
      <c r="G22" s="63"/>
      <c r="H22" s="87"/>
    </row>
    <row r="23" spans="1:14" x14ac:dyDescent="0.2">
      <c r="B23" s="85" t="s">
        <v>89</v>
      </c>
      <c r="D23" s="130"/>
      <c r="E23" s="131"/>
      <c r="F23" s="57"/>
      <c r="G23" s="63"/>
      <c r="H23" s="87"/>
    </row>
    <row r="24" spans="1:14" x14ac:dyDescent="0.2">
      <c r="B24" s="78" t="s">
        <v>45</v>
      </c>
      <c r="D24" s="132" t="s">
        <v>42</v>
      </c>
      <c r="E24" s="132"/>
      <c r="F24" s="57" t="s">
        <v>51</v>
      </c>
      <c r="G24" s="56"/>
      <c r="H24" s="87"/>
    </row>
    <row r="25" spans="1:14" x14ac:dyDescent="0.2">
      <c r="B25" s="78" t="s">
        <v>49</v>
      </c>
      <c r="D25" s="133">
        <v>5</v>
      </c>
      <c r="E25" s="133"/>
      <c r="F25" s="57" t="s">
        <v>52</v>
      </c>
      <c r="G25" s="56"/>
      <c r="H25" s="75"/>
      <c r="J25" s="58" t="str">
        <f>VLOOKUP(D25,Sheet1!C2:D7,2,FALSE)</f>
        <v>YR5</v>
      </c>
      <c r="N25" s="37"/>
    </row>
    <row r="26" spans="1:14" x14ac:dyDescent="0.2">
      <c r="B26" s="74"/>
      <c r="D26" s="8"/>
      <c r="E26" s="8"/>
      <c r="F26" s="8"/>
      <c r="H26" s="75"/>
      <c r="N26" s="37"/>
    </row>
    <row r="27" spans="1:14" x14ac:dyDescent="0.2">
      <c r="B27" s="74"/>
      <c r="D27" s="8"/>
      <c r="E27" s="8"/>
      <c r="F27" s="8"/>
      <c r="H27" s="75"/>
      <c r="N27" s="37"/>
    </row>
    <row r="28" spans="1:14" ht="24" x14ac:dyDescent="0.2">
      <c r="B28" s="88" t="s">
        <v>35</v>
      </c>
      <c r="C28" s="9" t="s">
        <v>38</v>
      </c>
      <c r="D28" s="9" t="s">
        <v>79</v>
      </c>
      <c r="E28" s="9" t="s">
        <v>80</v>
      </c>
      <c r="F28" s="9" t="s">
        <v>46</v>
      </c>
      <c r="G28" s="9" t="s">
        <v>47</v>
      </c>
      <c r="H28" s="75"/>
      <c r="N28" s="17"/>
    </row>
    <row r="29" spans="1:14" ht="38.25" x14ac:dyDescent="0.2">
      <c r="B29" s="88" t="s">
        <v>36</v>
      </c>
      <c r="C29" s="31">
        <v>5.5E-2</v>
      </c>
      <c r="D29" s="32">
        <v>0</v>
      </c>
      <c r="E29" s="41">
        <v>200000</v>
      </c>
      <c r="F29" s="41">
        <f>D29+E29</f>
        <v>200000</v>
      </c>
      <c r="G29" s="30">
        <f>IF($D$24="EUR",$F29*Sheet1!$B$3,IF($D$24="JPY",$F29*Sheet1!$B$4,IF($D$24="USD",$F29*1)))</f>
        <v>200000</v>
      </c>
      <c r="H29" s="87" t="s">
        <v>61</v>
      </c>
      <c r="K29" s="42"/>
      <c r="M29" s="39"/>
    </row>
    <row r="30" spans="1:14" x14ac:dyDescent="0.2">
      <c r="A30" s="60" t="s">
        <v>53</v>
      </c>
      <c r="B30" s="74" t="s">
        <v>3</v>
      </c>
      <c r="C30" s="40">
        <v>0.05</v>
      </c>
      <c r="D30" s="29">
        <v>0</v>
      </c>
      <c r="E30" s="29">
        <f>E29*(1+C30)</f>
        <v>210000</v>
      </c>
      <c r="F30" s="29">
        <f>F29*(1+C30)</f>
        <v>210000</v>
      </c>
      <c r="G30" s="30">
        <f>IF($D$24="EUR",$F30*Sheet1!$B$3,IF($D$24="JPY",$F30*Sheet1!$B$4,IF($D$24="USD",$F30*1)))</f>
        <v>210000</v>
      </c>
      <c r="H30" s="89"/>
      <c r="J30" s="17"/>
      <c r="K30" s="42"/>
      <c r="M30" s="17"/>
    </row>
    <row r="31" spans="1:14" x14ac:dyDescent="0.2">
      <c r="A31" s="60" t="s">
        <v>54</v>
      </c>
      <c r="B31" s="74" t="s">
        <v>4</v>
      </c>
      <c r="C31" s="40">
        <v>0.05</v>
      </c>
      <c r="D31" s="29">
        <f>D30*(1+C31)</f>
        <v>0</v>
      </c>
      <c r="E31" s="29">
        <f t="shared" ref="E31:E34" si="0">E30*(1+C31)</f>
        <v>220500</v>
      </c>
      <c r="F31" s="29">
        <f t="shared" ref="F31:F34" si="1">F30*(1+C31)</f>
        <v>220500</v>
      </c>
      <c r="G31" s="30">
        <f>IF($D$24="EUR",$F31*Sheet1!$B$3,IF($D$24="JPY",$F31*Sheet1!$B$4,IF($D$24="USD",$F31*1)))</f>
        <v>220500</v>
      </c>
      <c r="H31" s="75"/>
      <c r="J31" s="37"/>
      <c r="K31" s="43"/>
    </row>
    <row r="32" spans="1:14" x14ac:dyDescent="0.2">
      <c r="A32" s="60" t="s">
        <v>55</v>
      </c>
      <c r="B32" s="74" t="s">
        <v>5</v>
      </c>
      <c r="C32" s="40">
        <v>0.05</v>
      </c>
      <c r="D32" s="29">
        <f t="shared" ref="D32:D34" si="2">D31*(1+C32)</f>
        <v>0</v>
      </c>
      <c r="E32" s="29">
        <f t="shared" si="0"/>
        <v>231525</v>
      </c>
      <c r="F32" s="29">
        <f t="shared" si="1"/>
        <v>231525</v>
      </c>
      <c r="G32" s="30">
        <f>IF($D$24="EUR",$F32*Sheet1!$B$3,IF($D$24="JPY",$F32*Sheet1!$B$4,IF($D$24="USD",$F32*1)))</f>
        <v>231525</v>
      </c>
      <c r="H32" s="75"/>
      <c r="J32" s="37"/>
      <c r="K32" s="43"/>
    </row>
    <row r="33" spans="1:11" x14ac:dyDescent="0.2">
      <c r="A33" s="60" t="s">
        <v>56</v>
      </c>
      <c r="B33" s="74" t="s">
        <v>6</v>
      </c>
      <c r="C33" s="40">
        <v>0.06</v>
      </c>
      <c r="D33" s="29">
        <f t="shared" si="2"/>
        <v>0</v>
      </c>
      <c r="E33" s="29">
        <f t="shared" si="0"/>
        <v>245416.5</v>
      </c>
      <c r="F33" s="29">
        <f t="shared" si="1"/>
        <v>245416.5</v>
      </c>
      <c r="G33" s="30">
        <f>IF($D$24="EUR",$F33*Sheet1!$B$3,IF($D$24="JPY",$F33*Sheet1!$B$4,IF($D$24="USD",$F33*1)))</f>
        <v>245416.5</v>
      </c>
      <c r="H33" s="75"/>
      <c r="J33" s="37"/>
      <c r="K33" s="43"/>
    </row>
    <row r="34" spans="1:11" x14ac:dyDescent="0.2">
      <c r="A34" s="60" t="s">
        <v>57</v>
      </c>
      <c r="B34" s="74" t="s">
        <v>7</v>
      </c>
      <c r="C34" s="40">
        <v>0.06</v>
      </c>
      <c r="D34" s="29">
        <f t="shared" si="2"/>
        <v>0</v>
      </c>
      <c r="E34" s="29">
        <f t="shared" si="0"/>
        <v>260141.49000000002</v>
      </c>
      <c r="F34" s="29">
        <f t="shared" si="1"/>
        <v>260141.49000000002</v>
      </c>
      <c r="G34" s="30">
        <f>IF($D$24="EUR",$F34*Sheet1!$B$3,IF($D$24="JPY",$F34*Sheet1!$B$4,IF($D$24="USD",$F34*1)))</f>
        <v>260141.49000000002</v>
      </c>
      <c r="H34" s="75"/>
      <c r="J34" s="37"/>
      <c r="K34" s="59"/>
    </row>
    <row r="35" spans="1:11" x14ac:dyDescent="0.2">
      <c r="A35" s="60" t="s">
        <v>58</v>
      </c>
      <c r="B35" s="74" t="s">
        <v>22</v>
      </c>
      <c r="C35" s="40"/>
      <c r="D35" s="29"/>
      <c r="E35" s="29"/>
      <c r="F35" s="29"/>
      <c r="G35" s="30"/>
      <c r="H35" s="75"/>
      <c r="J35" s="37"/>
      <c r="K35" s="42"/>
    </row>
    <row r="36" spans="1:11" ht="9" customHeight="1" thickBot="1" x14ac:dyDescent="0.25">
      <c r="B36" s="74"/>
      <c r="H36" s="75"/>
      <c r="K36" s="42"/>
    </row>
    <row r="37" spans="1:11" ht="13.5" thickBot="1" x14ac:dyDescent="0.25">
      <c r="B37" s="88" t="s">
        <v>23</v>
      </c>
      <c r="C37" s="21"/>
      <c r="D37" s="38">
        <f>SUM(D30:D35)</f>
        <v>0</v>
      </c>
      <c r="E37" s="38">
        <f>SUM(E30:E35)</f>
        <v>1167582.99</v>
      </c>
      <c r="F37" s="38">
        <f>SUM(F30:F35)</f>
        <v>1167582.99</v>
      </c>
      <c r="G37" s="38">
        <f>IF($D$24="EUR",$F37*Sheet1!$B$3,IF($D$24="JPY",$F37*Sheet1!$B$4,IF($D$24="USD",$F37*1)))</f>
        <v>1167582.99</v>
      </c>
      <c r="H37" s="75"/>
      <c r="K37" s="39"/>
    </row>
    <row r="38" spans="1:11" ht="13.5" thickBot="1" x14ac:dyDescent="0.25">
      <c r="B38" s="90" t="s">
        <v>70</v>
      </c>
      <c r="C38" s="21"/>
      <c r="D38" s="33"/>
      <c r="E38" s="33"/>
      <c r="F38" s="33">
        <f>D38+E38</f>
        <v>0</v>
      </c>
      <c r="G38" s="38">
        <f>IF($D$24="EUR",$F38*Sheet1!$B$3,IF($D$24="JPY",$F38*Sheet1!$B$4,IF($D$24="USD",$F38*1)))</f>
        <v>0</v>
      </c>
      <c r="H38" s="87" t="s">
        <v>72</v>
      </c>
      <c r="K38" s="39"/>
    </row>
    <row r="39" spans="1:11" ht="13.5" thickBot="1" x14ac:dyDescent="0.25">
      <c r="B39" s="90" t="s">
        <v>71</v>
      </c>
      <c r="C39" s="21"/>
      <c r="D39" s="33"/>
      <c r="E39" s="33"/>
      <c r="F39" s="33">
        <f>D39+E39</f>
        <v>0</v>
      </c>
      <c r="G39" s="38">
        <f>IF($D$24="EUR",$F39*Sheet1!$B$3,IF($D$24="JPY",$F39*Sheet1!$B$4,IF($D$24="USD",$F39*1)))</f>
        <v>0</v>
      </c>
      <c r="H39" s="87" t="s">
        <v>73</v>
      </c>
      <c r="K39" s="42"/>
    </row>
    <row r="40" spans="1:11" x14ac:dyDescent="0.2">
      <c r="B40" s="74"/>
      <c r="D40" s="10"/>
      <c r="E40" s="10"/>
      <c r="F40" s="10"/>
      <c r="G40" s="10"/>
      <c r="H40" s="75"/>
      <c r="K40" s="42"/>
    </row>
    <row r="41" spans="1:11" ht="25.5" x14ac:dyDescent="0.2">
      <c r="B41" s="88" t="s">
        <v>12</v>
      </c>
      <c r="C41" s="14"/>
      <c r="E41" s="11"/>
      <c r="F41" s="11" t="s">
        <v>24</v>
      </c>
      <c r="G41" s="11" t="s">
        <v>25</v>
      </c>
      <c r="H41" s="89"/>
      <c r="K41" s="42"/>
    </row>
    <row r="42" spans="1:11" x14ac:dyDescent="0.2">
      <c r="B42" s="86" t="s">
        <v>13</v>
      </c>
      <c r="E42" s="46"/>
      <c r="F42" s="65">
        <v>39448</v>
      </c>
      <c r="G42" s="65">
        <v>41275</v>
      </c>
      <c r="H42" s="75" t="s">
        <v>15</v>
      </c>
    </row>
    <row r="43" spans="1:11" x14ac:dyDescent="0.2">
      <c r="B43" s="86" t="s">
        <v>14</v>
      </c>
      <c r="E43" s="46"/>
      <c r="F43" s="65">
        <v>41274</v>
      </c>
      <c r="G43" s="65">
        <v>43100</v>
      </c>
      <c r="H43" s="75" t="s">
        <v>15</v>
      </c>
    </row>
    <row r="44" spans="1:11" x14ac:dyDescent="0.2">
      <c r="B44" s="86" t="s">
        <v>19</v>
      </c>
      <c r="E44" s="47"/>
      <c r="F44" s="12">
        <f>ROUND((F43-F42)/365, 1)</f>
        <v>5</v>
      </c>
      <c r="G44" s="12">
        <f>ROUND((G43-G42)/365, 1)</f>
        <v>5</v>
      </c>
      <c r="H44" s="75" t="s">
        <v>21</v>
      </c>
    </row>
    <row r="45" spans="1:11" x14ac:dyDescent="0.2">
      <c r="B45" s="74"/>
      <c r="H45" s="75"/>
    </row>
    <row r="46" spans="1:11" ht="25.5" x14ac:dyDescent="0.2">
      <c r="B46" s="74"/>
      <c r="E46" s="49"/>
      <c r="F46" s="13" t="s">
        <v>26</v>
      </c>
      <c r="G46" s="13" t="s">
        <v>27</v>
      </c>
      <c r="H46" s="75"/>
    </row>
    <row r="47" spans="1:11" x14ac:dyDescent="0.2">
      <c r="B47" s="90" t="s">
        <v>102</v>
      </c>
      <c r="C47" s="14"/>
      <c r="E47" s="50"/>
      <c r="F47" s="24">
        <v>0.1</v>
      </c>
      <c r="G47" s="24">
        <v>0.1</v>
      </c>
      <c r="H47" s="75" t="s">
        <v>10</v>
      </c>
    </row>
    <row r="48" spans="1:11" x14ac:dyDescent="0.2">
      <c r="B48" s="85" t="s">
        <v>103</v>
      </c>
      <c r="C48" s="19"/>
      <c r="E48" s="51"/>
      <c r="F48" s="134" t="s">
        <v>28</v>
      </c>
      <c r="G48" s="123" t="s">
        <v>28</v>
      </c>
      <c r="H48" s="91" t="s">
        <v>16</v>
      </c>
    </row>
    <row r="49" spans="2:26" x14ac:dyDescent="0.2">
      <c r="B49" s="88"/>
      <c r="C49" s="14"/>
      <c r="E49" s="51"/>
      <c r="F49" s="134"/>
      <c r="G49" s="125"/>
      <c r="H49" s="91"/>
    </row>
    <row r="50" spans="2:26" x14ac:dyDescent="0.2">
      <c r="B50" s="74"/>
      <c r="H50" s="75"/>
    </row>
    <row r="51" spans="2:26" ht="25.5" x14ac:dyDescent="0.2">
      <c r="B51" s="74"/>
      <c r="E51" s="48"/>
      <c r="F51" s="13" t="s">
        <v>60</v>
      </c>
      <c r="G51" s="13" t="s">
        <v>59</v>
      </c>
      <c r="H51" s="75"/>
    </row>
    <row r="52" spans="2:26" x14ac:dyDescent="0.2">
      <c r="B52" s="88" t="s">
        <v>69</v>
      </c>
      <c r="C52" s="14"/>
      <c r="E52" s="52"/>
      <c r="F52" s="69">
        <v>0.05</v>
      </c>
      <c r="G52" s="36">
        <f>((VLOOKUP($J$25,$A$30:$G$35,6,FALSE)/$F$29)^(1/$D$25))-1</f>
        <v>5.3988629121547893E-2</v>
      </c>
      <c r="H52" s="75" t="s">
        <v>10</v>
      </c>
      <c r="J52" s="59"/>
    </row>
    <row r="53" spans="2:26" ht="38.25" customHeight="1" x14ac:dyDescent="0.2">
      <c r="B53" s="135" t="s">
        <v>105</v>
      </c>
      <c r="C53" s="136"/>
      <c r="D53" s="136"/>
      <c r="E53" s="53"/>
      <c r="F53" s="134" t="s">
        <v>28</v>
      </c>
      <c r="G53" s="123" t="s">
        <v>28</v>
      </c>
      <c r="H53" s="91" t="s">
        <v>16</v>
      </c>
    </row>
    <row r="54" spans="2:26" x14ac:dyDescent="0.2">
      <c r="B54" s="88"/>
      <c r="C54" s="14"/>
      <c r="E54" s="53"/>
      <c r="F54" s="134"/>
      <c r="G54" s="125"/>
      <c r="H54" s="91"/>
    </row>
    <row r="55" spans="2:26" ht="38.25" x14ac:dyDescent="0.2">
      <c r="B55" s="88" t="s">
        <v>104</v>
      </c>
      <c r="C55" s="14"/>
      <c r="G55" s="67">
        <f>G61</f>
        <v>-800</v>
      </c>
      <c r="H55" s="92" t="s">
        <v>75</v>
      </c>
    </row>
    <row r="56" spans="2:26" x14ac:dyDescent="0.2">
      <c r="B56" s="88"/>
      <c r="C56" s="14"/>
      <c r="G56" s="123" t="s">
        <v>28</v>
      </c>
      <c r="H56" s="91" t="s">
        <v>16</v>
      </c>
    </row>
    <row r="57" spans="2:26" x14ac:dyDescent="0.2">
      <c r="B57" s="88"/>
      <c r="C57" s="14"/>
      <c r="G57" s="124"/>
      <c r="H57" s="91"/>
    </row>
    <row r="58" spans="2:26" x14ac:dyDescent="0.2">
      <c r="B58" s="88"/>
      <c r="C58" s="14"/>
      <c r="G58" s="125"/>
      <c r="H58" s="91"/>
    </row>
    <row r="59" spans="2:26" x14ac:dyDescent="0.2">
      <c r="B59" s="88"/>
      <c r="C59" s="14"/>
      <c r="G59" s="16"/>
      <c r="H59" s="91"/>
    </row>
    <row r="60" spans="2:26" ht="73.5" customHeight="1" x14ac:dyDescent="0.2">
      <c r="B60" s="88"/>
      <c r="C60" s="14"/>
      <c r="D60" s="70" t="s">
        <v>90</v>
      </c>
      <c r="E60" s="9" t="s">
        <v>39</v>
      </c>
      <c r="F60" s="9" t="s">
        <v>40</v>
      </c>
      <c r="G60" s="9" t="s">
        <v>74</v>
      </c>
      <c r="H60" s="91"/>
    </row>
    <row r="61" spans="2:26" x14ac:dyDescent="0.2">
      <c r="B61" s="99" t="s">
        <v>113</v>
      </c>
      <c r="D61" s="24">
        <v>0.05</v>
      </c>
      <c r="E61" s="34">
        <v>5.3999999999999999E-2</v>
      </c>
      <c r="F61" s="35">
        <f>IF(G29=0,0,G29*(1+E61))</f>
        <v>210800</v>
      </c>
      <c r="G61" s="23">
        <f t="shared" ref="G61:G66" si="3">G30-F61</f>
        <v>-800</v>
      </c>
      <c r="H61" s="89"/>
      <c r="J61" s="17"/>
      <c r="Y61" s="22"/>
      <c r="Z61" s="17"/>
    </row>
    <row r="62" spans="2:26" x14ac:dyDescent="0.2">
      <c r="B62" s="99" t="s">
        <v>114</v>
      </c>
      <c r="D62" s="24">
        <v>0.05</v>
      </c>
      <c r="E62" s="34">
        <f>E61</f>
        <v>5.3999999999999999E-2</v>
      </c>
      <c r="F62" s="35">
        <f>IF(G31=0,0,(F61*(1+E62)))</f>
        <v>222183.2</v>
      </c>
      <c r="G62" s="23">
        <f t="shared" si="3"/>
        <v>-1683.2000000000116</v>
      </c>
      <c r="H62" s="89"/>
      <c r="J62" s="17"/>
      <c r="Y62" s="22"/>
      <c r="Z62" s="17"/>
    </row>
    <row r="63" spans="2:26" x14ac:dyDescent="0.2">
      <c r="B63" s="99" t="s">
        <v>115</v>
      </c>
      <c r="D63" s="24">
        <v>0.05</v>
      </c>
      <c r="E63" s="34">
        <f>E62</f>
        <v>5.3999999999999999E-2</v>
      </c>
      <c r="F63" s="35">
        <f>IF(G32=0,0,(F62*(1+E63)))</f>
        <v>234181.09280000001</v>
      </c>
      <c r="G63" s="23">
        <f t="shared" si="3"/>
        <v>-2656.0928000000131</v>
      </c>
      <c r="H63" s="75"/>
      <c r="Y63" s="22"/>
      <c r="Z63" s="17"/>
    </row>
    <row r="64" spans="2:26" x14ac:dyDescent="0.2">
      <c r="B64" s="99" t="s">
        <v>116</v>
      </c>
      <c r="D64" s="24">
        <v>0.05</v>
      </c>
      <c r="E64" s="34">
        <f>E63</f>
        <v>5.3999999999999999E-2</v>
      </c>
      <c r="F64" s="35">
        <f>IF(G33=0,0,(F63*(1+E64)))</f>
        <v>246826.87181120002</v>
      </c>
      <c r="G64" s="23">
        <f t="shared" si="3"/>
        <v>-1410.3718112000206</v>
      </c>
      <c r="H64" s="75"/>
      <c r="Y64" s="22"/>
      <c r="Z64" s="17"/>
    </row>
    <row r="65" spans="2:26" x14ac:dyDescent="0.2">
      <c r="B65" s="99" t="s">
        <v>117</v>
      </c>
      <c r="D65" s="24">
        <v>0.05</v>
      </c>
      <c r="E65" s="34">
        <f>E64</f>
        <v>5.3999999999999999E-2</v>
      </c>
      <c r="F65" s="35">
        <f>IF(G34=0,0,(F64*(1+E65)))</f>
        <v>260155.52288900485</v>
      </c>
      <c r="G65" s="23">
        <f t="shared" si="3"/>
        <v>-14.032889004825847</v>
      </c>
      <c r="H65" s="75"/>
      <c r="Y65" s="22"/>
      <c r="Z65" s="17"/>
    </row>
    <row r="66" spans="2:26" x14ac:dyDescent="0.2">
      <c r="B66" s="99" t="s">
        <v>118</v>
      </c>
      <c r="D66" s="24">
        <v>0.05</v>
      </c>
      <c r="E66" s="34">
        <f>E65</f>
        <v>5.3999999999999999E-2</v>
      </c>
      <c r="F66" s="35">
        <f>IF(G35=0,0,(F65*(1+E66)))</f>
        <v>0</v>
      </c>
      <c r="G66" s="23">
        <f t="shared" si="3"/>
        <v>0</v>
      </c>
      <c r="H66" s="75"/>
      <c r="Y66" s="22"/>
      <c r="Z66" s="17"/>
    </row>
    <row r="67" spans="2:26" x14ac:dyDescent="0.2">
      <c r="B67" s="74"/>
      <c r="E67" s="14"/>
      <c r="F67" s="14"/>
      <c r="G67" s="14"/>
      <c r="H67" s="75"/>
    </row>
    <row r="68" spans="2:26" ht="25.5" x14ac:dyDescent="0.2">
      <c r="B68" s="74"/>
      <c r="E68" s="48"/>
      <c r="F68" s="13" t="s">
        <v>26</v>
      </c>
      <c r="G68" s="13" t="s">
        <v>27</v>
      </c>
      <c r="H68" s="75"/>
    </row>
    <row r="69" spans="2:26" x14ac:dyDescent="0.2">
      <c r="B69" s="88" t="s">
        <v>18</v>
      </c>
      <c r="C69" s="14"/>
      <c r="E69" s="54"/>
      <c r="F69" s="25">
        <v>30</v>
      </c>
      <c r="G69" s="25">
        <v>30</v>
      </c>
      <c r="H69" s="92" t="s">
        <v>68</v>
      </c>
    </row>
    <row r="70" spans="2:26" x14ac:dyDescent="0.2">
      <c r="B70" s="90" t="s">
        <v>76</v>
      </c>
      <c r="C70" s="14"/>
      <c r="E70" s="54"/>
      <c r="F70" s="65">
        <v>39538</v>
      </c>
      <c r="G70" s="65">
        <v>41364</v>
      </c>
      <c r="H70" s="75" t="s">
        <v>15</v>
      </c>
    </row>
    <row r="71" spans="2:26" x14ac:dyDescent="0.2">
      <c r="B71" s="88"/>
      <c r="C71" s="14"/>
      <c r="E71" s="54"/>
      <c r="F71" s="68">
        <f>F70-F42</f>
        <v>90</v>
      </c>
      <c r="G71" s="68">
        <f>G70-G42</f>
        <v>89</v>
      </c>
      <c r="H71" s="92" t="s">
        <v>77</v>
      </c>
    </row>
    <row r="72" spans="2:26" x14ac:dyDescent="0.2">
      <c r="B72" s="78" t="s">
        <v>81</v>
      </c>
      <c r="C72" s="14"/>
      <c r="E72" s="54"/>
      <c r="F72" s="25" t="s">
        <v>33</v>
      </c>
      <c r="G72" s="26" t="s">
        <v>33</v>
      </c>
      <c r="H72" s="92"/>
    </row>
    <row r="73" spans="2:26" ht="38.25" x14ac:dyDescent="0.2">
      <c r="B73" s="85" t="s">
        <v>95</v>
      </c>
      <c r="C73" s="14"/>
      <c r="E73" s="54"/>
      <c r="F73" s="25" t="s">
        <v>32</v>
      </c>
      <c r="G73" s="26" t="s">
        <v>32</v>
      </c>
      <c r="H73" s="87" t="s">
        <v>94</v>
      </c>
    </row>
    <row r="74" spans="2:26" x14ac:dyDescent="0.2">
      <c r="B74" s="85" t="s">
        <v>82</v>
      </c>
      <c r="C74" s="19"/>
      <c r="F74" s="134" t="s">
        <v>28</v>
      </c>
      <c r="G74" s="134" t="s">
        <v>28</v>
      </c>
      <c r="H74" s="91" t="s">
        <v>16</v>
      </c>
    </row>
    <row r="75" spans="2:26" x14ac:dyDescent="0.2">
      <c r="B75" s="85"/>
      <c r="C75" s="19"/>
      <c r="F75" s="134"/>
      <c r="G75" s="134"/>
      <c r="H75" s="75"/>
    </row>
    <row r="76" spans="2:26" x14ac:dyDescent="0.2">
      <c r="B76" s="85" t="s">
        <v>91</v>
      </c>
      <c r="C76" s="19"/>
      <c r="E76" s="54"/>
      <c r="F76" s="25" t="s">
        <v>32</v>
      </c>
      <c r="G76" s="26" t="s">
        <v>32</v>
      </c>
      <c r="H76" s="75"/>
    </row>
    <row r="77" spans="2:26" x14ac:dyDescent="0.2">
      <c r="B77" s="85" t="s">
        <v>92</v>
      </c>
      <c r="C77" s="19"/>
      <c r="E77" s="54"/>
      <c r="F77" s="134" t="s">
        <v>28</v>
      </c>
      <c r="G77" s="134" t="s">
        <v>28</v>
      </c>
      <c r="H77" s="91" t="s">
        <v>16</v>
      </c>
    </row>
    <row r="78" spans="2:26" x14ac:dyDescent="0.2">
      <c r="B78" s="85"/>
      <c r="C78" s="19"/>
      <c r="E78" s="54"/>
      <c r="F78" s="134"/>
      <c r="G78" s="134"/>
      <c r="H78" s="75"/>
    </row>
    <row r="79" spans="2:26" x14ac:dyDescent="0.2">
      <c r="B79" s="93" t="s">
        <v>37</v>
      </c>
      <c r="C79" s="19"/>
      <c r="E79" s="54"/>
      <c r="F79" s="25" t="s">
        <v>32</v>
      </c>
      <c r="G79" s="26" t="s">
        <v>32</v>
      </c>
      <c r="H79" s="75"/>
    </row>
    <row r="80" spans="2:26" x14ac:dyDescent="0.2">
      <c r="B80" s="85" t="s">
        <v>96</v>
      </c>
      <c r="C80" s="19"/>
      <c r="E80" s="53"/>
      <c r="F80" s="66" t="s">
        <v>93</v>
      </c>
      <c r="G80" s="66" t="s">
        <v>93</v>
      </c>
      <c r="H80" s="87"/>
    </row>
    <row r="81" spans="2:8" x14ac:dyDescent="0.2">
      <c r="B81" s="74"/>
      <c r="H81" s="75"/>
    </row>
    <row r="82" spans="2:8" ht="25.5" x14ac:dyDescent="0.2">
      <c r="B82" s="74"/>
      <c r="E82" s="48"/>
      <c r="F82" s="13" t="s">
        <v>26</v>
      </c>
      <c r="G82" s="13" t="s">
        <v>27</v>
      </c>
      <c r="H82" s="75"/>
    </row>
    <row r="83" spans="2:8" x14ac:dyDescent="0.2">
      <c r="B83" s="90" t="s">
        <v>98</v>
      </c>
      <c r="C83" s="14"/>
      <c r="E83" s="54"/>
      <c r="F83" s="25" t="s">
        <v>33</v>
      </c>
      <c r="G83" s="25" t="s">
        <v>33</v>
      </c>
      <c r="H83" s="75"/>
    </row>
    <row r="84" spans="2:8" x14ac:dyDescent="0.2">
      <c r="B84" s="85" t="s">
        <v>97</v>
      </c>
      <c r="C84" s="19"/>
      <c r="F84" s="134" t="s">
        <v>28</v>
      </c>
      <c r="G84" s="123" t="s">
        <v>28</v>
      </c>
      <c r="H84" s="91" t="s">
        <v>16</v>
      </c>
    </row>
    <row r="85" spans="2:8" x14ac:dyDescent="0.2">
      <c r="B85" s="74"/>
      <c r="F85" s="134"/>
      <c r="G85" s="125"/>
      <c r="H85" s="75"/>
    </row>
    <row r="86" spans="2:8" x14ac:dyDescent="0.2">
      <c r="B86" s="88" t="s">
        <v>17</v>
      </c>
      <c r="C86" s="14"/>
      <c r="E86" s="54"/>
      <c r="F86" s="25" t="s">
        <v>33</v>
      </c>
      <c r="G86" s="25" t="s">
        <v>33</v>
      </c>
      <c r="H86" s="75"/>
    </row>
    <row r="87" spans="2:8" x14ac:dyDescent="0.2">
      <c r="B87" s="85" t="s">
        <v>99</v>
      </c>
      <c r="C87" s="19"/>
      <c r="F87" s="134" t="s">
        <v>28</v>
      </c>
      <c r="G87" s="123" t="s">
        <v>28</v>
      </c>
      <c r="H87" s="91" t="s">
        <v>16</v>
      </c>
    </row>
    <row r="88" spans="2:8" x14ac:dyDescent="0.2">
      <c r="B88" s="74"/>
      <c r="F88" s="134"/>
      <c r="G88" s="125"/>
      <c r="H88" s="75"/>
    </row>
    <row r="89" spans="2:8" x14ac:dyDescent="0.2">
      <c r="B89" s="74"/>
      <c r="H89" s="75"/>
    </row>
    <row r="90" spans="2:8" ht="25.5" x14ac:dyDescent="0.2">
      <c r="B90" s="74"/>
      <c r="E90" s="48"/>
      <c r="F90" s="13" t="s">
        <v>26</v>
      </c>
      <c r="G90" s="13" t="s">
        <v>27</v>
      </c>
      <c r="H90" s="75"/>
    </row>
    <row r="91" spans="2:8" x14ac:dyDescent="0.2">
      <c r="B91" s="90" t="s">
        <v>100</v>
      </c>
      <c r="C91" s="14"/>
      <c r="E91" s="55"/>
      <c r="F91" s="27" t="s">
        <v>33</v>
      </c>
      <c r="G91" s="28" t="s">
        <v>33</v>
      </c>
      <c r="H91" s="75"/>
    </row>
    <row r="92" spans="2:8" x14ac:dyDescent="0.2">
      <c r="B92" s="85" t="s">
        <v>101</v>
      </c>
      <c r="E92" s="51"/>
      <c r="F92" s="134" t="s">
        <v>28</v>
      </c>
      <c r="G92" s="123" t="s">
        <v>28</v>
      </c>
      <c r="H92" s="91" t="s">
        <v>16</v>
      </c>
    </row>
    <row r="93" spans="2:8" x14ac:dyDescent="0.2">
      <c r="B93" s="74"/>
      <c r="E93" s="51"/>
      <c r="F93" s="134"/>
      <c r="G93" s="125"/>
      <c r="H93" s="75"/>
    </row>
    <row r="94" spans="2:8" x14ac:dyDescent="0.2">
      <c r="B94" s="74"/>
      <c r="H94" s="75"/>
    </row>
    <row r="95" spans="2:8" x14ac:dyDescent="0.2">
      <c r="B95" s="90" t="s">
        <v>31</v>
      </c>
      <c r="C95" s="14"/>
      <c r="E95" s="139" t="s">
        <v>34</v>
      </c>
      <c r="F95" s="140"/>
      <c r="G95" s="141"/>
      <c r="H95" s="75"/>
    </row>
    <row r="96" spans="2:8" x14ac:dyDescent="0.2">
      <c r="B96" s="74"/>
      <c r="E96" s="142"/>
      <c r="F96" s="143"/>
      <c r="G96" s="144"/>
      <c r="H96" s="75"/>
    </row>
    <row r="97" spans="2:8" x14ac:dyDescent="0.2">
      <c r="B97" s="74"/>
      <c r="E97" s="142"/>
      <c r="F97" s="143"/>
      <c r="G97" s="144"/>
      <c r="H97" s="75"/>
    </row>
    <row r="98" spans="2:8" x14ac:dyDescent="0.2">
      <c r="B98" s="74"/>
      <c r="E98" s="145"/>
      <c r="F98" s="146"/>
      <c r="G98" s="147"/>
      <c r="H98" s="75"/>
    </row>
    <row r="99" spans="2:8" x14ac:dyDescent="0.2">
      <c r="B99" s="74"/>
      <c r="E99" s="8"/>
      <c r="F99" s="8"/>
      <c r="G99" s="8"/>
      <c r="H99" s="75"/>
    </row>
    <row r="100" spans="2:8" x14ac:dyDescent="0.2">
      <c r="B100" s="90" t="s">
        <v>78</v>
      </c>
      <c r="E100" s="148" t="str">
        <f>IF(G37&gt;2000000,"CEO ELS, CFO ELS","MD RS SALES &amp; FD RS SALES")</f>
        <v>MD RS SALES &amp; FD RS SALES</v>
      </c>
      <c r="F100" s="149"/>
      <c r="G100" s="150"/>
      <c r="H100" s="75"/>
    </row>
    <row r="101" spans="2:8" x14ac:dyDescent="0.2">
      <c r="B101" s="74"/>
      <c r="H101" s="75"/>
    </row>
    <row r="102" spans="2:8" x14ac:dyDescent="0.2">
      <c r="B102" s="94" t="s">
        <v>107</v>
      </c>
      <c r="C102" s="20"/>
      <c r="D102" s="137"/>
      <c r="E102" s="138"/>
      <c r="F102" s="138"/>
      <c r="G102" s="138"/>
      <c r="H102" s="95" t="s">
        <v>106</v>
      </c>
    </row>
    <row r="103" spans="2:8" x14ac:dyDescent="0.2">
      <c r="B103" s="94"/>
      <c r="C103" s="20"/>
      <c r="D103" s="137"/>
      <c r="E103" s="138"/>
      <c r="F103" s="138"/>
      <c r="G103" s="138"/>
      <c r="H103" s="96"/>
    </row>
    <row r="104" spans="2:8" x14ac:dyDescent="0.2">
      <c r="B104" s="94" t="s">
        <v>108</v>
      </c>
      <c r="C104" s="20"/>
      <c r="D104" s="15"/>
      <c r="E104" s="138"/>
      <c r="F104" s="138"/>
      <c r="G104" s="138"/>
      <c r="H104" s="96" t="s">
        <v>20</v>
      </c>
    </row>
    <row r="105" spans="2:8" x14ac:dyDescent="0.2">
      <c r="B105" s="97"/>
      <c r="C105" s="15"/>
      <c r="D105" s="15"/>
      <c r="E105" s="138"/>
      <c r="F105" s="138"/>
      <c r="G105" s="138"/>
      <c r="H105" s="96"/>
    </row>
    <row r="106" spans="2:8" x14ac:dyDescent="0.2">
      <c r="B106" s="97"/>
      <c r="C106" s="15"/>
      <c r="D106" s="15"/>
      <c r="E106" s="15"/>
      <c r="F106" s="15"/>
      <c r="G106" s="15"/>
      <c r="H106" s="96"/>
    </row>
    <row r="107" spans="2:8" x14ac:dyDescent="0.2">
      <c r="B107" s="84"/>
      <c r="C107" s="6"/>
      <c r="D107" s="6"/>
      <c r="E107" s="6"/>
      <c r="F107" s="6"/>
      <c r="G107" s="6"/>
      <c r="H107" s="98" t="s">
        <v>111</v>
      </c>
    </row>
  </sheetData>
  <mergeCells count="39">
    <mergeCell ref="D102:D103"/>
    <mergeCell ref="E102:G103"/>
    <mergeCell ref="E104:G105"/>
    <mergeCell ref="F87:F88"/>
    <mergeCell ref="G87:G88"/>
    <mergeCell ref="F92:F93"/>
    <mergeCell ref="G92:G93"/>
    <mergeCell ref="E95:G98"/>
    <mergeCell ref="E100:G100"/>
    <mergeCell ref="F74:F75"/>
    <mergeCell ref="G74:G75"/>
    <mergeCell ref="F77:F78"/>
    <mergeCell ref="G77:G78"/>
    <mergeCell ref="F84:F85"/>
    <mergeCell ref="G84:G85"/>
    <mergeCell ref="G56:G58"/>
    <mergeCell ref="D20:E20"/>
    <mergeCell ref="D21:E21"/>
    <mergeCell ref="D22:E22"/>
    <mergeCell ref="D23:E23"/>
    <mergeCell ref="D24:E24"/>
    <mergeCell ref="D25:E25"/>
    <mergeCell ref="F48:F49"/>
    <mergeCell ref="G48:G49"/>
    <mergeCell ref="B53:D53"/>
    <mergeCell ref="F53:F54"/>
    <mergeCell ref="G53:G54"/>
    <mergeCell ref="D19:E19"/>
    <mergeCell ref="B2:H2"/>
    <mergeCell ref="D4:G4"/>
    <mergeCell ref="D5:G5"/>
    <mergeCell ref="D7:G7"/>
    <mergeCell ref="D10:G10"/>
    <mergeCell ref="D11:G11"/>
    <mergeCell ref="D12:G12"/>
    <mergeCell ref="D13:G13"/>
    <mergeCell ref="D14:G14"/>
    <mergeCell ref="D15:G15"/>
    <mergeCell ref="D18:E18"/>
  </mergeCells>
  <dataValidations count="4">
    <dataValidation type="list" allowBlank="1" showInputMessage="1" showErrorMessage="1" sqref="F80:G80" xr:uid="{00000000-0002-0000-0000-000000000000}">
      <formula1>Proforma</formula1>
    </dataValidation>
    <dataValidation type="list" allowBlank="1" showInputMessage="1" showErrorMessage="1" sqref="D25:E25" xr:uid="{00000000-0002-0000-0000-000001000000}">
      <formula1>Contract</formula1>
    </dataValidation>
    <dataValidation type="list" allowBlank="1" showInputMessage="1" showErrorMessage="1" sqref="D24" xr:uid="{00000000-0002-0000-0000-000002000000}">
      <formula1>Currency</formula1>
    </dataValidation>
    <dataValidation type="list" allowBlank="1" showInputMessage="1" showErrorMessage="1" sqref="E83:G83 E86:G86 E91:G91 F72:G73 D20:D21 E76:E79 F76:G76 F79:G79" xr:uid="{00000000-0002-0000-0000-000003000000}">
      <formula1>"Y,N"</formula1>
    </dataValidation>
  </dataValidations>
  <printOptions horizontalCentered="1"/>
  <pageMargins left="0.25" right="0.25" top="0.25" bottom="0.25" header="0.5" footer="0.25"/>
  <pageSetup scale="48" orientation="portrait" r:id="rId1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tabSelected="1" topLeftCell="B16" workbookViewId="0">
      <selection activeCell="C28" sqref="C28"/>
    </sheetView>
  </sheetViews>
  <sheetFormatPr defaultColWidth="8.7109375" defaultRowHeight="15" x14ac:dyDescent="0.25"/>
  <cols>
    <col min="1" max="2" width="89.42578125" style="101" bestFit="1" customWidth="1"/>
    <col min="3" max="16384" width="8.7109375" style="101"/>
  </cols>
  <sheetData>
    <row r="1" spans="1:3" x14ac:dyDescent="0.25">
      <c r="A1" s="100" t="s">
        <v>156</v>
      </c>
      <c r="B1" s="100" t="s">
        <v>156</v>
      </c>
      <c r="C1" s="101" t="s">
        <v>162</v>
      </c>
    </row>
    <row r="2" spans="1:3" x14ac:dyDescent="0.25">
      <c r="A2" s="102" t="s">
        <v>126</v>
      </c>
      <c r="B2" s="102" t="s">
        <v>126</v>
      </c>
      <c r="C2" s="102" t="b">
        <f>EXACT(Taulukko13[[#This Row],[Science Direct Freedom Collection members FinELib ]],Taulukko1[[#This Row],[Science Direct Freedom Collection members FinELib ]])</f>
        <v>1</v>
      </c>
    </row>
    <row r="3" spans="1:3" x14ac:dyDescent="0.25">
      <c r="A3" s="102" t="s">
        <v>131</v>
      </c>
      <c r="B3" s="102" t="s">
        <v>131</v>
      </c>
      <c r="C3" s="102" t="b">
        <f>EXACT(Taulukko13[[#This Row],[Science Direct Freedom Collection members FinELib ]],Taulukko1[[#This Row],[Science Direct Freedom Collection members FinELib ]])</f>
        <v>1</v>
      </c>
    </row>
    <row r="4" spans="1:3" x14ac:dyDescent="0.25">
      <c r="A4" s="103" t="s">
        <v>158</v>
      </c>
      <c r="B4" s="103" t="s">
        <v>158</v>
      </c>
      <c r="C4" s="102" t="b">
        <f>EXACT(Taulukko13[[#This Row],[Science Direct Freedom Collection members FinELib ]],Taulukko1[[#This Row],[Science Direct Freedom Collection members FinELib ]])</f>
        <v>1</v>
      </c>
    </row>
    <row r="5" spans="1:3" x14ac:dyDescent="0.25">
      <c r="A5" s="102" t="s">
        <v>151</v>
      </c>
      <c r="B5" s="102" t="s">
        <v>151</v>
      </c>
      <c r="C5" s="102" t="b">
        <f>EXACT(Taulukko13[[#This Row],[Science Direct Freedom Collection members FinELib ]],Taulukko1[[#This Row],[Science Direct Freedom Collection members FinELib ]])</f>
        <v>1</v>
      </c>
    </row>
    <row r="6" spans="1:3" x14ac:dyDescent="0.25">
      <c r="A6" s="101" t="s">
        <v>155</v>
      </c>
      <c r="B6" s="101" t="s">
        <v>155</v>
      </c>
      <c r="C6" s="102" t="b">
        <f>EXACT(Taulukko13[[#This Row],[Science Direct Freedom Collection members FinELib ]],Taulukko1[[#This Row],[Science Direct Freedom Collection members FinELib ]])</f>
        <v>1</v>
      </c>
    </row>
    <row r="7" spans="1:3" x14ac:dyDescent="0.25">
      <c r="A7" s="102" t="s">
        <v>153</v>
      </c>
      <c r="B7" s="102" t="s">
        <v>153</v>
      </c>
      <c r="C7" s="102" t="b">
        <f>EXACT(Taulukko13[[#This Row],[Science Direct Freedom Collection members FinELib ]],Taulukko1[[#This Row],[Science Direct Freedom Collection members FinELib ]])</f>
        <v>1</v>
      </c>
    </row>
    <row r="8" spans="1:3" x14ac:dyDescent="0.25">
      <c r="A8" s="102" t="s">
        <v>140</v>
      </c>
      <c r="B8" s="102" t="s">
        <v>140</v>
      </c>
      <c r="C8" s="102" t="b">
        <f>EXACT(Taulukko13[[#This Row],[Science Direct Freedom Collection members FinELib ]],Taulukko1[[#This Row],[Science Direct Freedom Collection members FinELib ]])</f>
        <v>1</v>
      </c>
    </row>
    <row r="9" spans="1:3" x14ac:dyDescent="0.25">
      <c r="A9" s="102" t="s">
        <v>141</v>
      </c>
      <c r="B9" s="102" t="s">
        <v>141</v>
      </c>
      <c r="C9" s="102" t="b">
        <f>EXACT(Taulukko13[[#This Row],[Science Direct Freedom Collection members FinELib ]],Taulukko1[[#This Row],[Science Direct Freedom Collection members FinELib ]])</f>
        <v>1</v>
      </c>
    </row>
    <row r="10" spans="1:3" x14ac:dyDescent="0.25">
      <c r="A10" s="102" t="s">
        <v>139</v>
      </c>
      <c r="B10" s="102" t="s">
        <v>139</v>
      </c>
      <c r="C10" s="102" t="b">
        <f>EXACT(Taulukko13[[#This Row],[Science Direct Freedom Collection members FinELib ]],Taulukko1[[#This Row],[Science Direct Freedom Collection members FinELib ]])</f>
        <v>1</v>
      </c>
    </row>
    <row r="11" spans="1:3" x14ac:dyDescent="0.25">
      <c r="A11" s="102" t="s">
        <v>148</v>
      </c>
      <c r="B11" s="102" t="s">
        <v>148</v>
      </c>
      <c r="C11" s="102" t="b">
        <f>EXACT(Taulukko13[[#This Row],[Science Direct Freedom Collection members FinELib ]],Taulukko1[[#This Row],[Science Direct Freedom Collection members FinELib ]])</f>
        <v>1</v>
      </c>
    </row>
    <row r="12" spans="1:3" x14ac:dyDescent="0.25">
      <c r="A12" s="102" t="s">
        <v>138</v>
      </c>
      <c r="B12" s="102" t="s">
        <v>138</v>
      </c>
      <c r="C12" s="102" t="b">
        <f>EXACT(Taulukko13[[#This Row],[Science Direct Freedom Collection members FinELib ]],Taulukko1[[#This Row],[Science Direct Freedom Collection members FinELib ]])</f>
        <v>1</v>
      </c>
    </row>
    <row r="13" spans="1:3" x14ac:dyDescent="0.25">
      <c r="A13" s="102" t="s">
        <v>142</v>
      </c>
      <c r="B13" s="102" t="s">
        <v>142</v>
      </c>
      <c r="C13" s="102" t="b">
        <f>EXACT(Taulukko13[[#This Row],[Science Direct Freedom Collection members FinELib ]],Taulukko1[[#This Row],[Science Direct Freedom Collection members FinELib ]])</f>
        <v>1</v>
      </c>
    </row>
    <row r="14" spans="1:3" x14ac:dyDescent="0.25">
      <c r="A14" s="102" t="s">
        <v>154</v>
      </c>
      <c r="B14" s="102" t="s">
        <v>154</v>
      </c>
      <c r="C14" s="102" t="b">
        <f>EXACT(Taulukko13[[#This Row],[Science Direct Freedom Collection members FinELib ]],Taulukko1[[#This Row],[Science Direct Freedom Collection members FinELib ]])</f>
        <v>1</v>
      </c>
    </row>
    <row r="15" spans="1:3" x14ac:dyDescent="0.25">
      <c r="A15" s="102" t="s">
        <v>147</v>
      </c>
      <c r="B15" s="102" t="s">
        <v>147</v>
      </c>
      <c r="C15" s="102" t="b">
        <f>EXACT(Taulukko13[[#This Row],[Science Direct Freedom Collection members FinELib ]],Taulukko1[[#This Row],[Science Direct Freedom Collection members FinELib ]])</f>
        <v>1</v>
      </c>
    </row>
    <row r="16" spans="1:3" x14ac:dyDescent="0.25">
      <c r="A16" s="102" t="s">
        <v>133</v>
      </c>
      <c r="B16" s="102" t="s">
        <v>133</v>
      </c>
      <c r="C16" s="102" t="b">
        <f>EXACT(Taulukko13[[#This Row],[Science Direct Freedom Collection members FinELib ]],Taulukko1[[#This Row],[Science Direct Freedom Collection members FinELib ]])</f>
        <v>1</v>
      </c>
    </row>
    <row r="17" spans="1:3" x14ac:dyDescent="0.25">
      <c r="A17" s="103" t="s">
        <v>160</v>
      </c>
      <c r="B17" s="103" t="s">
        <v>160</v>
      </c>
      <c r="C17" s="102" t="b">
        <f>EXACT(Taulukko13[[#This Row],[Science Direct Freedom Collection members FinELib ]],Taulukko1[[#This Row],[Science Direct Freedom Collection members FinELib ]])</f>
        <v>1</v>
      </c>
    </row>
    <row r="18" spans="1:3" x14ac:dyDescent="0.25">
      <c r="A18" s="102" t="s">
        <v>143</v>
      </c>
      <c r="B18" s="102" t="s">
        <v>143</v>
      </c>
      <c r="C18" s="102" t="b">
        <f>EXACT(Taulukko13[[#This Row],[Science Direct Freedom Collection members FinELib ]],Taulukko1[[#This Row],[Science Direct Freedom Collection members FinELib ]])</f>
        <v>1</v>
      </c>
    </row>
    <row r="19" spans="1:3" x14ac:dyDescent="0.25">
      <c r="A19" s="103" t="s">
        <v>159</v>
      </c>
      <c r="B19" s="103" t="s">
        <v>159</v>
      </c>
      <c r="C19" s="102" t="b">
        <f>EXACT(Taulukko13[[#This Row],[Science Direct Freedom Collection members FinELib ]],Taulukko1[[#This Row],[Science Direct Freedom Collection members FinELib ]])</f>
        <v>1</v>
      </c>
    </row>
    <row r="20" spans="1:3" x14ac:dyDescent="0.25">
      <c r="A20" s="102" t="s">
        <v>150</v>
      </c>
      <c r="B20" s="102" t="s">
        <v>150</v>
      </c>
      <c r="C20" s="102" t="b">
        <f>EXACT(Taulukko13[[#This Row],[Science Direct Freedom Collection members FinELib ]],Taulukko1[[#This Row],[Science Direct Freedom Collection members FinELib ]])</f>
        <v>1</v>
      </c>
    </row>
    <row r="21" spans="1:3" x14ac:dyDescent="0.25">
      <c r="A21" s="102" t="s">
        <v>137</v>
      </c>
      <c r="B21" s="102" t="s">
        <v>137</v>
      </c>
      <c r="C21" s="102" t="b">
        <f>EXACT(Taulukko13[[#This Row],[Science Direct Freedom Collection members FinELib ]],Taulukko1[[#This Row],[Science Direct Freedom Collection members FinELib ]])</f>
        <v>1</v>
      </c>
    </row>
    <row r="22" spans="1:3" x14ac:dyDescent="0.25">
      <c r="A22" s="102" t="s">
        <v>146</v>
      </c>
      <c r="B22" s="102" t="s">
        <v>146</v>
      </c>
      <c r="C22" s="102" t="b">
        <f>EXACT(Taulukko13[[#This Row],[Science Direct Freedom Collection members FinELib ]],Taulukko1[[#This Row],[Science Direct Freedom Collection members FinELib ]])</f>
        <v>1</v>
      </c>
    </row>
    <row r="23" spans="1:3" x14ac:dyDescent="0.25">
      <c r="A23" s="102" t="s">
        <v>136</v>
      </c>
      <c r="B23" s="102" t="s">
        <v>136</v>
      </c>
      <c r="C23" s="102" t="b">
        <f>EXACT(Taulukko13[[#This Row],[Science Direct Freedom Collection members FinELib ]],Taulukko1[[#This Row],[Science Direct Freedom Collection members FinELib ]])</f>
        <v>1</v>
      </c>
    </row>
    <row r="24" spans="1:3" x14ac:dyDescent="0.25">
      <c r="A24" s="102" t="s">
        <v>149</v>
      </c>
      <c r="B24" s="102" t="s">
        <v>149</v>
      </c>
      <c r="C24" s="102" t="b">
        <f>EXACT(Taulukko13[[#This Row],[Science Direct Freedom Collection members FinELib ]],Taulukko1[[#This Row],[Science Direct Freedom Collection members FinELib ]])</f>
        <v>1</v>
      </c>
    </row>
    <row r="25" spans="1:3" x14ac:dyDescent="0.25">
      <c r="A25" s="102" t="s">
        <v>152</v>
      </c>
      <c r="B25" s="102" t="s">
        <v>152</v>
      </c>
      <c r="C25" s="102" t="b">
        <f>EXACT(Taulukko13[[#This Row],[Science Direct Freedom Collection members FinELib ]],Taulukko1[[#This Row],[Science Direct Freedom Collection members FinELib ]])</f>
        <v>1</v>
      </c>
    </row>
    <row r="26" spans="1:3" x14ac:dyDescent="0.25">
      <c r="A26" s="102" t="s">
        <v>161</v>
      </c>
      <c r="B26" s="102" t="s">
        <v>161</v>
      </c>
      <c r="C26" s="102" t="b">
        <f>EXACT(Taulukko13[[#This Row],[Science Direct Freedom Collection members FinELib ]],Taulukko1[[#This Row],[Science Direct Freedom Collection members FinELib ]])</f>
        <v>1</v>
      </c>
    </row>
    <row r="27" spans="1:3" x14ac:dyDescent="0.25">
      <c r="A27" s="102" t="s">
        <v>145</v>
      </c>
      <c r="B27" s="102" t="s">
        <v>145</v>
      </c>
      <c r="C27" s="102" t="b">
        <f>EXACT(Taulukko13[[#This Row],[Science Direct Freedom Collection members FinELib ]],Taulukko1[[#This Row],[Science Direct Freedom Collection members FinELib ]])</f>
        <v>1</v>
      </c>
    </row>
    <row r="28" spans="1:3" x14ac:dyDescent="0.25">
      <c r="A28" s="102" t="s">
        <v>144</v>
      </c>
      <c r="B28" s="102" t="s">
        <v>144</v>
      </c>
      <c r="C28" s="102" t="b">
        <f>EXACT(Taulukko13[[#This Row],[Science Direct Freedom Collection members FinELib ]],Taulukko1[[#This Row],[Science Direct Freedom Collection members FinELib ]])</f>
        <v>1</v>
      </c>
    </row>
    <row r="29" spans="1:3" x14ac:dyDescent="0.25">
      <c r="A29" s="102" t="s">
        <v>128</v>
      </c>
      <c r="B29" s="102" t="s">
        <v>128</v>
      </c>
      <c r="C29" s="102" t="b">
        <f>EXACT(Taulukko13[[#This Row],[Science Direct Freedom Collection members FinELib ]],Taulukko1[[#This Row],[Science Direct Freedom Collection members FinELib ]])</f>
        <v>1</v>
      </c>
    </row>
    <row r="30" spans="1:3" x14ac:dyDescent="0.25">
      <c r="A30" s="102" t="s">
        <v>125</v>
      </c>
      <c r="B30" s="102" t="s">
        <v>125</v>
      </c>
      <c r="C30" s="102" t="b">
        <f>EXACT(Taulukko13[[#This Row],[Science Direct Freedom Collection members FinELib ]],Taulukko1[[#This Row],[Science Direct Freedom Collection members FinELib ]])</f>
        <v>1</v>
      </c>
    </row>
    <row r="31" spans="1:3" x14ac:dyDescent="0.25">
      <c r="A31" s="102" t="s">
        <v>129</v>
      </c>
      <c r="B31" s="102" t="s">
        <v>129</v>
      </c>
      <c r="C31" s="102" t="b">
        <f>EXACT(Taulukko13[[#This Row],[Science Direct Freedom Collection members FinELib ]],Taulukko1[[#This Row],[Science Direct Freedom Collection members FinELib ]])</f>
        <v>1</v>
      </c>
    </row>
    <row r="32" spans="1:3" x14ac:dyDescent="0.25">
      <c r="A32" s="102" t="s">
        <v>134</v>
      </c>
      <c r="B32" s="102" t="s">
        <v>134</v>
      </c>
      <c r="C32" s="102" t="b">
        <f>EXACT(Taulukko13[[#This Row],[Science Direct Freedom Collection members FinELib ]],Taulukko1[[#This Row],[Science Direct Freedom Collection members FinELib ]])</f>
        <v>1</v>
      </c>
    </row>
    <row r="33" spans="1:3" x14ac:dyDescent="0.25">
      <c r="A33" s="102" t="s">
        <v>127</v>
      </c>
      <c r="B33" s="102" t="s">
        <v>127</v>
      </c>
      <c r="C33" s="102" t="b">
        <f>EXACT(Taulukko13[[#This Row],[Science Direct Freedom Collection members FinELib ]],Taulukko1[[#This Row],[Science Direct Freedom Collection members FinELib ]])</f>
        <v>1</v>
      </c>
    </row>
    <row r="34" spans="1:3" x14ac:dyDescent="0.25">
      <c r="A34" s="102" t="s">
        <v>157</v>
      </c>
      <c r="B34" s="102" t="s">
        <v>157</v>
      </c>
      <c r="C34" s="102" t="b">
        <f>EXACT(Taulukko13[[#This Row],[Science Direct Freedom Collection members FinELib ]],Taulukko1[[#This Row],[Science Direct Freedom Collection members FinELib ]])</f>
        <v>1</v>
      </c>
    </row>
    <row r="35" spans="1:3" x14ac:dyDescent="0.25">
      <c r="A35" s="102" t="s">
        <v>130</v>
      </c>
      <c r="B35" s="102" t="s">
        <v>130</v>
      </c>
      <c r="C35" s="102" t="b">
        <f>EXACT(Taulukko13[[#This Row],[Science Direct Freedom Collection members FinELib ]],Taulukko1[[#This Row],[Science Direct Freedom Collection members FinELib ]])</f>
        <v>1</v>
      </c>
    </row>
    <row r="36" spans="1:3" x14ac:dyDescent="0.25">
      <c r="A36" s="102" t="s">
        <v>132</v>
      </c>
      <c r="B36" s="102" t="s">
        <v>132</v>
      </c>
      <c r="C36" s="102" t="b">
        <f>EXACT(Taulukko13[[#This Row],[Science Direct Freedom Collection members FinELib ]],Taulukko1[[#This Row],[Science Direct Freedom Collection members FinELib ]])</f>
        <v>1</v>
      </c>
    </row>
    <row r="37" spans="1:3" x14ac:dyDescent="0.25">
      <c r="A37" s="102" t="s">
        <v>135</v>
      </c>
      <c r="B37" s="102" t="s">
        <v>135</v>
      </c>
      <c r="C37" s="102" t="b">
        <f>EXACT(Taulukko13[[#This Row],[Science Direct Freedom Collection members FinELib ]],Taulukko1[[#This Row],[Science Direct Freedom Collection members FinELib ]])</f>
        <v>1</v>
      </c>
    </row>
  </sheetData>
  <sortState xmlns:xlrd2="http://schemas.microsoft.com/office/spreadsheetml/2017/richdata2" ref="A2:A37">
    <sortCondition ref="A2"/>
  </sortState>
  <pageMargins left="0.7" right="0.7" top="0.75" bottom="0.75" header="0.3" footer="0.3"/>
  <pageSetup orientation="portrait" horizontalDpi="200" verticalDpi="2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I19" sqref="I19"/>
    </sheetView>
  </sheetViews>
  <sheetFormatPr defaultRowHeight="12.75" x14ac:dyDescent="0.2"/>
  <cols>
    <col min="2" max="2" width="9.7109375" bestFit="1" customWidth="1"/>
  </cols>
  <sheetData>
    <row r="1" spans="1:8" x14ac:dyDescent="0.2">
      <c r="A1" s="44" t="s">
        <v>41</v>
      </c>
      <c r="C1" s="44" t="s">
        <v>50</v>
      </c>
      <c r="G1" s="44" t="s">
        <v>120</v>
      </c>
    </row>
    <row r="2" spans="1:8" x14ac:dyDescent="0.2">
      <c r="A2" s="44" t="s">
        <v>42</v>
      </c>
      <c r="B2" s="45">
        <v>1</v>
      </c>
      <c r="C2">
        <v>1</v>
      </c>
      <c r="D2" s="44" t="s">
        <v>53</v>
      </c>
      <c r="E2" s="44" t="s">
        <v>93</v>
      </c>
      <c r="H2" s="44" t="s">
        <v>121</v>
      </c>
    </row>
    <row r="3" spans="1:8" x14ac:dyDescent="0.2">
      <c r="A3" s="44" t="s">
        <v>43</v>
      </c>
      <c r="B3" s="45">
        <v>1.185840708</v>
      </c>
      <c r="C3">
        <v>2</v>
      </c>
      <c r="D3" s="44" t="s">
        <v>54</v>
      </c>
      <c r="E3" s="44" t="s">
        <v>83</v>
      </c>
      <c r="H3" s="44" t="s">
        <v>122</v>
      </c>
    </row>
    <row r="4" spans="1:8" x14ac:dyDescent="0.2">
      <c r="A4" s="44" t="s">
        <v>44</v>
      </c>
      <c r="B4" s="45">
        <v>9.0878260000000002E-3</v>
      </c>
      <c r="C4">
        <v>3</v>
      </c>
      <c r="D4" s="44" t="s">
        <v>55</v>
      </c>
      <c r="E4" s="44" t="s">
        <v>84</v>
      </c>
      <c r="H4" s="44" t="s">
        <v>41</v>
      </c>
    </row>
    <row r="5" spans="1:8" x14ac:dyDescent="0.2">
      <c r="A5" s="44" t="s">
        <v>119</v>
      </c>
      <c r="B5" s="45">
        <v>1.34</v>
      </c>
      <c r="C5">
        <v>4</v>
      </c>
      <c r="D5" s="44" t="s">
        <v>56</v>
      </c>
      <c r="E5" s="44" t="s">
        <v>85</v>
      </c>
      <c r="H5" s="44" t="s">
        <v>123</v>
      </c>
    </row>
    <row r="6" spans="1:8" x14ac:dyDescent="0.2">
      <c r="C6">
        <v>5</v>
      </c>
      <c r="D6" s="44" t="s">
        <v>57</v>
      </c>
      <c r="E6" s="44" t="s">
        <v>86</v>
      </c>
    </row>
    <row r="7" spans="1:8" x14ac:dyDescent="0.2">
      <c r="D7" s="44"/>
      <c r="E7" s="44" t="s">
        <v>87</v>
      </c>
    </row>
    <row r="9" spans="1:8" x14ac:dyDescent="0.2">
      <c r="A9" s="151" t="s">
        <v>124</v>
      </c>
      <c r="B9" s="152"/>
      <c r="C9" s="152"/>
    </row>
    <row r="10" spans="1:8" x14ac:dyDescent="0.2">
      <c r="A10" s="152"/>
      <c r="B10" s="152"/>
      <c r="C10" s="152"/>
    </row>
    <row r="11" spans="1:8" x14ac:dyDescent="0.2">
      <c r="A11" s="152"/>
      <c r="B11" s="152"/>
      <c r="C11" s="152"/>
    </row>
  </sheetData>
  <mergeCells count="1">
    <mergeCell ref="A9:C11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6E39645850744B9B8EB2DB6481233" ma:contentTypeVersion="13" ma:contentTypeDescription="Create a new document." ma:contentTypeScope="" ma:versionID="7f2aa73ca3208458ef5bf0178310e4b9">
  <xsd:schema xmlns:xsd="http://www.w3.org/2001/XMLSchema" xmlns:xs="http://www.w3.org/2001/XMLSchema" xmlns:p="http://schemas.microsoft.com/office/2006/metadata/properties" xmlns:ns3="68b39957-bbab-4e71-934c-45d0b4cb375b" xmlns:ns4="3a1e59eb-4442-46bc-a775-f97820cb6991" targetNamespace="http://schemas.microsoft.com/office/2006/metadata/properties" ma:root="true" ma:fieldsID="843d3ff89d85b268d7e7f8dd18bbbac0" ns3:_="" ns4:_="">
    <xsd:import namespace="68b39957-bbab-4e71-934c-45d0b4cb375b"/>
    <xsd:import namespace="3a1e59eb-4442-46bc-a775-f97820cb69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39957-bbab-4e71-934c-45d0b4cb37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e59eb-4442-46bc-a775-f97820cb6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B84F4C-13F5-4565-AE9E-D375B19C9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90ABEA-1A5C-4E6F-B854-86BB664A7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39957-bbab-4e71-934c-45d0b4cb375b"/>
    <ds:schemaRef ds:uri="3a1e59eb-4442-46bc-a775-f97820cb6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B5338-85AC-4BCB-96C3-5349E1629DA7}">
  <ds:schemaRefs>
    <ds:schemaRef ds:uri="68b39957-bbab-4e71-934c-45d0b4cb375b"/>
    <ds:schemaRef ds:uri="http://purl.org/dc/terms/"/>
    <ds:schemaRef ds:uri="3a1e59eb-4442-46bc-a775-f97820cb69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Template Databases</vt:lpstr>
      <vt:lpstr>Consortium members</vt:lpstr>
      <vt:lpstr>Sheet1</vt:lpstr>
      <vt:lpstr>Contract</vt:lpstr>
      <vt:lpstr>'Template Databases'!Print_Area</vt:lpstr>
      <vt:lpstr>Proforma</vt:lpstr>
    </vt:vector>
  </TitlesOfParts>
  <Company>Reed 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MvB</dc:creator>
  <cp:lastModifiedBy>Handgraaf, Ton (ELS-AMS)</cp:lastModifiedBy>
  <cp:lastPrinted>2011-10-05T22:05:22Z</cp:lastPrinted>
  <dcterms:created xsi:type="dcterms:W3CDTF">2008-12-19T12:04:42Z</dcterms:created>
  <dcterms:modified xsi:type="dcterms:W3CDTF">2023-03-06T11:01:19Z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0x0101000856E39645850744B9B8EB2DB6481233</vt:lpwstr>
  </property>
  <property fmtid="{D5CDD505-2E9C-101B-9397-08002B2CF9AE}" pid="5" name="MSIP_Label_549ac42a-3eb4-4074-b885-aea26bd6241e_Enabled">
    <vt:lpwstr>true</vt:lpwstr>
  </property>
  <property fmtid="{D5CDD505-2E9C-101B-9397-08002B2CF9AE}" pid="6" name="MSIP_Label_549ac42a-3eb4-4074-b885-aea26bd6241e_SetDate">
    <vt:lpwstr>2023-03-06T11:00:20Z</vt:lpwstr>
  </property>
  <property fmtid="{D5CDD505-2E9C-101B-9397-08002B2CF9AE}" pid="7" name="MSIP_Label_549ac42a-3eb4-4074-b885-aea26bd6241e_Method">
    <vt:lpwstr>Standard</vt:lpwstr>
  </property>
  <property fmtid="{D5CDD505-2E9C-101B-9397-08002B2CF9AE}" pid="8" name="MSIP_Label_549ac42a-3eb4-4074-b885-aea26bd6241e_Name">
    <vt:lpwstr>General Business</vt:lpwstr>
  </property>
  <property fmtid="{D5CDD505-2E9C-101B-9397-08002B2CF9AE}" pid="9" name="MSIP_Label_549ac42a-3eb4-4074-b885-aea26bd6241e_SiteId">
    <vt:lpwstr>9274ee3f-9425-4109-a27f-9fb15c10675d</vt:lpwstr>
  </property>
  <property fmtid="{D5CDD505-2E9C-101B-9397-08002B2CF9AE}" pid="10" name="MSIP_Label_549ac42a-3eb4-4074-b885-aea26bd6241e_ActionId">
    <vt:lpwstr>a01b8b26-7cbd-4a3c-9a2d-92a9c920bb57</vt:lpwstr>
  </property>
  <property fmtid="{D5CDD505-2E9C-101B-9397-08002B2CF9AE}" pid="11" name="MSIP_Label_549ac42a-3eb4-4074-b885-aea26bd6241e_ContentBits">
    <vt:lpwstr>0</vt:lpwstr>
  </property>
</Properties>
</file>