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C:\Users\T878444\Documents\TELUS DIGITAL\PDFs Migration\Events\Q2 2016 Investor Conference Call\"/>
    </mc:Choice>
  </mc:AlternateContent>
  <bookViews>
    <workbookView xWindow="0" yWindow="0" windowWidth="23565" windowHeight="8100" tabRatio="808"/>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 name="Sheet1" sheetId="23" state="hidden" r:id="rId14"/>
    <sheet name="Graph Data" sheetId="21" state="hidden" r:id="rId15"/>
    <sheet name="Sheet2" sheetId="2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621113__Res_Sales___Service" localSheetId="14">'Graph Data'!SAP_Order</definedName>
    <definedName name="_621113__Res_Sales___Service">SAP_Order</definedName>
    <definedName name="_AIN2">'[1]AIN (SSI)'!#REF!</definedName>
    <definedName name="_Order1" hidden="1">255</definedName>
    <definedName name="_R112_1113" localSheetId="14">#REF!</definedName>
    <definedName name="_R112_1113">#REF!</definedName>
    <definedName name="_VRS1">#REF!</definedName>
    <definedName name="_VRS2">#REF!</definedName>
    <definedName name="AB_Bud_Act" localSheetId="14">[2]Expenses!#REF!</definedName>
    <definedName name="AB_Bud_Act">[2]Expenses!#REF!</definedName>
    <definedName name="ABData" localSheetId="14">'[3]AB-Data'!$A:$IV</definedName>
    <definedName name="ABData">'[3]AB-Data'!$A:$IV</definedName>
    <definedName name="Account_Map_Final">#REF!</definedName>
    <definedName name="Area_Input_curr_mo" localSheetId="14">#REF!</definedName>
    <definedName name="Area_Input_curr_mo">#REF!</definedName>
    <definedName name="Area_Input_tot_yr" localSheetId="14">#REF!</definedName>
    <definedName name="Area_Input_tot_yr">#REF!</definedName>
    <definedName name="Area_Input_YTD" localSheetId="14">#REF!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 localSheetId="14">'[5]Business-VLOB'!$C$45:$R$207</definedName>
    <definedName name="BUS_ACTUAL">'[5]Business-VLOB'!$C$45:$R$207</definedName>
    <definedName name="BUS_BUDGET">'[6]Business-VLOB'!$C$45:$R$210</definedName>
    <definedName name="BUS_PRIOR_YEAR">'[7]Business-VLOB'!$C$45:$R$210</definedName>
    <definedName name="CARRIER_ACTUAL" localSheetId="14">'[5]Carrier-VLOB'!$C$45:$R$207</definedName>
    <definedName name="CARRIER_ACTUAL">'[5]Carrier-VLOB'!$C$45:$R$207</definedName>
    <definedName name="CARRIER_BUDGET">'[6]Carrier-VLOB'!$C$45:$R$210</definedName>
    <definedName name="CARRIER_PRIOR_YEAR">'[7]Carrier-VLOB'!$C$45:$R$210</definedName>
    <definedName name="cashflow" localSheetId="14" hidden="1">{"inservice96",#N/A,FALSE,"Sheet1";"gain96",#N/A,FALSE,"Sheet1";"inward96",#N/A,FALSE,"Sheet1"}</definedName>
    <definedName name="cashflow" hidden="1">{"inservice96",#N/A,FALSE,"Sheet1";"gain96",#N/A,FALSE,"Sheet1";"inward96",#N/A,FALSE,"Sheet1"}</definedName>
    <definedName name="CCO_ACTUAL" localSheetId="14">'[5]CoinCard-VLOB'!$C$45:$R$207</definedName>
    <definedName name="CCO_ACTUAL">'[5]CoinCard-VLOB'!$C$45:$R$207</definedName>
    <definedName name="CCO_BUDGET">'[6]CoinCard-VLOB'!$C$45:$R$210</definedName>
    <definedName name="CCO_PRIOR_YEAR">'[7]CoinCard-VLOB'!$C$45:$R$210</definedName>
    <definedName name="condensed">#REF!</definedName>
    <definedName name="CORP_ACTUAL" localSheetId="14">'[5]Corporate-VLOB'!$C$45:$R$207</definedName>
    <definedName name="CORP_ACTUAL">'[5]Corporate-VLOB'!$C$45:$R$207</definedName>
    <definedName name="CORP_BUDGET">'[6]Corporate-VLOB'!$C$45:$R$210</definedName>
    <definedName name="CORP_PRIOR_YEAR">'[7]Corporate-VLOB'!$C$45:$R$210</definedName>
    <definedName name="_xlnm.Database" localSheetId="14">[8]SAPfile!$X$30:$BN$437</definedName>
    <definedName name="_xlnm.Database">[8]SAPfile!$X$30:$BN$437</definedName>
    <definedName name="detail">#REF!</definedName>
    <definedName name="DS5AA">[9]BUDIS!#REF!</definedName>
    <definedName name="ELIMINATION1">#REF!</definedName>
    <definedName name="ELIMINATION2">#REF!</definedName>
    <definedName name="Expenses" localSheetId="14">[2]Expenses!$A:$IV</definedName>
    <definedName name="Expenses">[2]Expenses!$A:$IV</definedName>
    <definedName name="Expenses_2000" localSheetId="14">'[10]Expenses (2000)'!$A:$IV</definedName>
    <definedName name="Expenses_2000">'[10]Expenses (2000)'!$A:$IV</definedName>
    <definedName name="figures">#REF!</definedName>
    <definedName name="Fiscal_year___________________1000">"SAP_Order"</definedName>
    <definedName name="Input_Area_Revenue">#REF!</definedName>
    <definedName name="Map" localSheetId="14">'[11]Cost Element Map'!#REF!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Consolidated!$A$1:$L$60</definedName>
    <definedName name="_xlnm.Print_Area" localSheetId="0">Cover!$A$1:$F$59</definedName>
    <definedName name="_xlnm.Print_Area" localSheetId="12">Definitions!$A$1:$M$43</definedName>
    <definedName name="_xlnm.Print_Area" localSheetId="14">'Graph Data'!$A$1:$AE$144</definedName>
    <definedName name="_xlnm.Print_Area" localSheetId="3">'Seg History'!$A$1:$M$74</definedName>
    <definedName name="_xlnm.Print_Area" localSheetId="2">Segmented!$A$1:$K$71</definedName>
    <definedName name="_xlnm.Print_Area" localSheetId="4">Wireless!$A$1:$J$68</definedName>
    <definedName name="_xlnm.Print_Area" localSheetId="5">'Wireless History'!$A$1:$L$63</definedName>
    <definedName name="_xlnm.Print_Area" localSheetId="6">'Wireless Stats'!$A$1:$L$54</definedName>
    <definedName name="_xlnm.Print_Area" localSheetId="7">'Wireless Stats History'!$A$1:$L$60</definedName>
    <definedName name="_xlnm.Print_Area" localSheetId="8">Wireline!$A$1:$K$61</definedName>
    <definedName name="_xlnm.Print_Area" localSheetId="9">'Wireline History'!$A$1:$L$60</definedName>
    <definedName name="_xlnm.Print_Area" localSheetId="10">'Wireline Stats'!$A$1:$K$53</definedName>
    <definedName name="_xlnm.Print_Area" localSheetId="11">'Wireline Stats History'!$A$1:$L$48</definedName>
    <definedName name="Product_curr_mo">#REF!</definedName>
    <definedName name="Product_tot_yr">#REF!</definedName>
    <definedName name="Product_ytd">#REF!</definedName>
    <definedName name="RES_ACTUAL" localSheetId="14">'[5]Residential-VLOB'!$C$45:$R$207</definedName>
    <definedName name="RES_ACTUAL">'[5]Residential-VLOB'!$C$45:$R$207</definedName>
    <definedName name="RES_BUDGET">'[6]Residential-VLOB'!$C$45:$R$210</definedName>
    <definedName name="RES_PRIOR_YEAR">'[7]Residential-VLOB'!$C$45:$R$210</definedName>
    <definedName name="RES_PROD_YTD" localSheetId="14">'[12]Residential - Summary'!$B$12:$P$199</definedName>
    <definedName name="RES_PROD_YTD">'[12]Residential - Summary'!$B$12:$P$199</definedName>
    <definedName name="Rev_Report">'[13]Current Month'!$B$13:$N$560</definedName>
    <definedName name="SAP_Order" localSheetId="14">'[14]SAP Order'!$A:$IV</definedName>
    <definedName name="SAP_Order">'[14]SAP Order'!$A:$IV</definedName>
    <definedName name="SCFP_DETAIL">[15]SCFPTEL!#REF!</definedName>
    <definedName name="SMART8">#REF!</definedName>
    <definedName name="TCI_PROD_YTD" localSheetId="14">'[12]Total TCI - Summary'!$B$12:$P$200</definedName>
    <definedName name="TCI_PROD_YTD">'[12]Total TCI - Summary'!$B$12:$P$200</definedName>
    <definedName name="test">'[16]FDC Income Statement'!#REF!</definedName>
    <definedName name="TOTAL_ACTUAL" localSheetId="14">'[5]Total TCI-VLOB'!$C$45:$R$207</definedName>
    <definedName name="TOTAL_ACTUAL">'[5]Total TCI-VLOB'!$C$45:$R$207</definedName>
    <definedName name="TOTAL_BUDGET">'[6]Total TCI-VLOB'!$C$45:$R$210</definedName>
    <definedName name="TOTAL_PRIOR_YEAR">'[7]Total TCI-VLOB'!$C$45:$R$210</definedName>
    <definedName name="Variance" localSheetId="14">'[17]Bus Rev'!$A$10:$H$122</definedName>
    <definedName name="Variance">'[17]Bus Rev'!$A$10:$H$122</definedName>
    <definedName name="Variance_MktgSales">#REF!</definedName>
    <definedName name="WHOLESALE2">[1]Wholesale!#REF!</definedName>
    <definedName name="wrn.1996." localSheetId="14" hidden="1">{"inservice96",#N/A,FALSE,"Sheet1";"gain96",#N/A,FALSE,"Sheet1";"inward96",#N/A,FALSE,"Sheet1"}</definedName>
    <definedName name="wrn.1996." hidden="1">{"inservice96",#N/A,FALSE,"Sheet1";"gain96",#N/A,FALSE,"Sheet1";"inward96",#N/A,FALSE,"Sheet1"}</definedName>
  </definedNames>
  <calcPr calcId="152511"/>
</workbook>
</file>

<file path=xl/calcChain.xml><?xml version="1.0" encoding="utf-8"?>
<calcChain xmlns="http://schemas.openxmlformats.org/spreadsheetml/2006/main">
  <c r="K23" i="14" l="1"/>
  <c r="D23" i="14"/>
  <c r="J16" i="8"/>
  <c r="E16" i="8"/>
  <c r="J20" i="12" l="1"/>
  <c r="E20" i="12"/>
  <c r="J21" i="6"/>
  <c r="E21" i="6"/>
  <c r="K14" i="19" l="1"/>
  <c r="K16" i="19"/>
  <c r="K20" i="19"/>
  <c r="K22" i="19"/>
  <c r="K24" i="19"/>
  <c r="K26" i="19"/>
  <c r="K51" i="20"/>
  <c r="K50" i="20"/>
  <c r="E34" i="14" l="1"/>
  <c r="D34" i="16" l="1"/>
  <c r="D28" i="16"/>
  <c r="D17" i="16" l="1"/>
  <c r="D16" i="16" s="1"/>
  <c r="D13" i="16"/>
  <c r="D11" i="16"/>
  <c r="D9" i="16"/>
  <c r="D8" i="16"/>
  <c r="D31" i="14"/>
  <c r="D18" i="14"/>
  <c r="D17" i="14"/>
  <c r="D14" i="14"/>
  <c r="D12" i="14"/>
  <c r="D10" i="14"/>
  <c r="D9" i="14"/>
  <c r="D8" i="14"/>
  <c r="H29" i="11" l="1"/>
  <c r="H32" i="21" l="1"/>
  <c r="B34" i="12"/>
  <c r="B28" i="12"/>
  <c r="B22" i="12"/>
  <c r="B17" i="12"/>
  <c r="B16" i="12"/>
  <c r="B13" i="12"/>
  <c r="G11" i="12"/>
  <c r="B11" i="12"/>
  <c r="B9" i="12"/>
  <c r="B8" i="12"/>
  <c r="H34" i="12"/>
  <c r="C34" i="12"/>
  <c r="H28" i="12"/>
  <c r="C28" i="12"/>
  <c r="H22" i="12"/>
  <c r="C22" i="12"/>
  <c r="H17" i="12"/>
  <c r="C17" i="12"/>
  <c r="H16" i="12"/>
  <c r="C16" i="12"/>
  <c r="H13" i="12"/>
  <c r="C13" i="12"/>
  <c r="H11" i="12"/>
  <c r="C11" i="12"/>
  <c r="H9" i="12"/>
  <c r="C9" i="12"/>
  <c r="H8" i="12"/>
  <c r="C8" i="12"/>
  <c r="BD26" i="21"/>
  <c r="H32" i="11"/>
  <c r="C32" i="11"/>
  <c r="H31" i="11"/>
  <c r="C31" i="11"/>
  <c r="C29" i="11"/>
  <c r="C28" i="11"/>
  <c r="C26" i="11"/>
  <c r="C25" i="11"/>
  <c r="C22" i="11"/>
  <c r="C19" i="11"/>
  <c r="C18" i="11"/>
  <c r="H14" i="11"/>
  <c r="C14" i="11"/>
  <c r="H13" i="11"/>
  <c r="C13" i="11"/>
  <c r="H9" i="11"/>
  <c r="C9" i="11"/>
  <c r="H8" i="11"/>
  <c r="C8" i="11"/>
  <c r="G32" i="11"/>
  <c r="B32" i="11"/>
  <c r="G31" i="11"/>
  <c r="B31" i="11"/>
  <c r="B29" i="11"/>
  <c r="B28" i="11"/>
  <c r="G14" i="11"/>
  <c r="B14" i="11"/>
  <c r="G13" i="11"/>
  <c r="B13" i="11"/>
  <c r="G9" i="11"/>
  <c r="B9" i="11"/>
  <c r="G8" i="11"/>
  <c r="B8" i="11"/>
  <c r="K32" i="17"/>
  <c r="K31" i="17"/>
  <c r="B31" i="6"/>
  <c r="B25" i="6"/>
  <c r="B23" i="6"/>
  <c r="B18" i="6"/>
  <c r="B17" i="6"/>
  <c r="B14" i="6"/>
  <c r="B12" i="6"/>
  <c r="B10" i="6"/>
  <c r="B9" i="6"/>
  <c r="B8" i="6"/>
  <c r="C34" i="6"/>
  <c r="H31" i="6"/>
  <c r="C31" i="6"/>
  <c r="H25" i="6"/>
  <c r="C25" i="6"/>
  <c r="C23" i="6"/>
  <c r="H18" i="6"/>
  <c r="C18" i="6"/>
  <c r="H17" i="6"/>
  <c r="C17" i="6"/>
  <c r="H14" i="6"/>
  <c r="C14" i="6"/>
  <c r="H12" i="6"/>
  <c r="C12" i="6"/>
  <c r="H10" i="6"/>
  <c r="C10" i="6"/>
  <c r="H9" i="6"/>
  <c r="C9" i="6"/>
  <c r="H8" i="6"/>
  <c r="C8" i="6"/>
  <c r="H172" i="21"/>
  <c r="H111" i="21" s="1"/>
  <c r="H165" i="21"/>
  <c r="H110" i="21" s="1"/>
  <c r="H151" i="21"/>
  <c r="H112" i="21"/>
  <c r="H144" i="21"/>
  <c r="H109" i="21" s="1"/>
  <c r="AU27" i="21"/>
  <c r="AR27" i="21"/>
  <c r="AB27" i="21"/>
  <c r="AB26" i="21"/>
  <c r="X27" i="21"/>
  <c r="X26" i="21"/>
  <c r="K27" i="21"/>
  <c r="AA51" i="21"/>
  <c r="H18" i="10"/>
  <c r="C18" i="10"/>
  <c r="H16" i="10"/>
  <c r="C16" i="10"/>
  <c r="H12" i="10"/>
  <c r="C12" i="10"/>
  <c r="H10" i="10"/>
  <c r="C10" i="10"/>
  <c r="H8" i="10"/>
  <c r="C8" i="10"/>
  <c r="G16" i="10"/>
  <c r="B16" i="10"/>
  <c r="G12" i="10"/>
  <c r="B12" i="10"/>
  <c r="G8" i="10"/>
  <c r="B8" i="10"/>
  <c r="D20" i="15"/>
  <c r="B20" i="10" s="1"/>
  <c r="G112" i="21"/>
  <c r="F112" i="21"/>
  <c r="E112" i="21"/>
  <c r="D112" i="21"/>
  <c r="C112" i="21"/>
  <c r="B112" i="21"/>
  <c r="G111" i="21"/>
  <c r="F111" i="21"/>
  <c r="E111" i="21"/>
  <c r="D111" i="21"/>
  <c r="C111" i="21"/>
  <c r="B111" i="21"/>
  <c r="G110" i="21"/>
  <c r="F110" i="21"/>
  <c r="E110" i="21"/>
  <c r="D110" i="21"/>
  <c r="C110" i="21"/>
  <c r="B110" i="21"/>
  <c r="G109" i="21"/>
  <c r="F109" i="21"/>
  <c r="E109" i="21"/>
  <c r="D109" i="21"/>
  <c r="C109" i="21"/>
  <c r="E97" i="21"/>
  <c r="D97" i="21"/>
  <c r="C97" i="21"/>
  <c r="B97" i="21"/>
  <c r="E96" i="21"/>
  <c r="D96" i="21"/>
  <c r="C96" i="21"/>
  <c r="B96" i="21"/>
  <c r="D132" i="21"/>
  <c r="D130" i="21"/>
  <c r="D129" i="21"/>
  <c r="D128" i="21"/>
  <c r="D127" i="21"/>
  <c r="BB27" i="21"/>
  <c r="AW27" i="21"/>
  <c r="AZ27" i="21" s="1"/>
  <c r="F27" i="21"/>
  <c r="J27" i="21" s="1"/>
  <c r="M27" i="21" s="1"/>
  <c r="W27" i="21" s="1"/>
  <c r="AA27" i="21" s="1"/>
  <c r="H66" i="21" l="1"/>
  <c r="AH27" i="21"/>
  <c r="AN27" i="21" s="1"/>
  <c r="AJ27" i="21"/>
  <c r="AQ27" i="21" s="1"/>
  <c r="AT27" i="21" s="1"/>
  <c r="BA27" i="21" s="1"/>
  <c r="BC27" i="21" s="1"/>
  <c r="AD27" i="21"/>
  <c r="E34" i="16" l="1"/>
  <c r="G34" i="12" s="1"/>
  <c r="E28" i="16"/>
  <c r="G28" i="12" s="1"/>
  <c r="E17" i="16"/>
  <c r="E13" i="16"/>
  <c r="G13" i="12" s="1"/>
  <c r="E9" i="16"/>
  <c r="G9" i="12" s="1"/>
  <c r="E8" i="16"/>
  <c r="G8" i="12" s="1"/>
  <c r="E31" i="14"/>
  <c r="G31" i="6" s="1"/>
  <c r="E25" i="14"/>
  <c r="G25" i="6" s="1"/>
  <c r="E18" i="14"/>
  <c r="G18" i="6" s="1"/>
  <c r="E17" i="14"/>
  <c r="G17" i="6" s="1"/>
  <c r="E14" i="14"/>
  <c r="G14" i="6" s="1"/>
  <c r="E12" i="14"/>
  <c r="G12" i="6" s="1"/>
  <c r="E10" i="14"/>
  <c r="G10" i="6" s="1"/>
  <c r="E9" i="14"/>
  <c r="G9" i="6" s="1"/>
  <c r="E8" i="14"/>
  <c r="G8" i="6" s="1"/>
  <c r="E16" i="16" l="1"/>
  <c r="G16" i="12" s="1"/>
  <c r="G17" i="12"/>
  <c r="E10" i="15"/>
  <c r="D10" i="15" s="1"/>
  <c r="K10" i="15" l="1"/>
  <c r="B10" i="10"/>
  <c r="B56" i="21"/>
  <c r="B58" i="21" s="1"/>
  <c r="B59" i="21"/>
  <c r="B60" i="21" s="1"/>
  <c r="G10" i="10"/>
  <c r="L16" i="19"/>
  <c r="I14" i="15"/>
  <c r="B22" i="21" s="1"/>
  <c r="B24" i="8"/>
  <c r="B25" i="8"/>
  <c r="E132" i="21"/>
  <c r="C132" i="21" s="1"/>
  <c r="H31" i="21"/>
  <c r="AK20" i="21"/>
  <c r="F28" i="16"/>
  <c r="G130" i="21"/>
  <c r="F130" i="21"/>
  <c r="H108" i="21"/>
  <c r="H116" i="21" s="1"/>
  <c r="H100" i="21"/>
  <c r="H104" i="21" s="1"/>
  <c r="H79" i="21"/>
  <c r="H87" i="21" s="1"/>
  <c r="H171" i="21"/>
  <c r="E130" i="21" s="1"/>
  <c r="C130" i="21" s="1"/>
  <c r="H164" i="21"/>
  <c r="H150" i="21"/>
  <c r="H154" i="21" s="1"/>
  <c r="H143" i="21"/>
  <c r="E128" i="21" s="1"/>
  <c r="AR26" i="21"/>
  <c r="K26" i="21"/>
  <c r="H161" i="21"/>
  <c r="H149" i="21"/>
  <c r="H156" i="21" s="1"/>
  <c r="H163" i="21" s="1"/>
  <c r="H170" i="21" s="1"/>
  <c r="C59" i="21"/>
  <c r="C56" i="21"/>
  <c r="C58" i="21" l="1"/>
  <c r="B57" i="21"/>
  <c r="H175" i="21"/>
  <c r="H168" i="21"/>
  <c r="E129" i="21"/>
  <c r="AU26" i="21"/>
  <c r="H113" i="21"/>
  <c r="H119" i="21" s="1"/>
  <c r="E127" i="21"/>
  <c r="H147" i="21"/>
  <c r="H65" i="21"/>
  <c r="H118" i="21" l="1"/>
  <c r="H121" i="21"/>
  <c r="H120" i="21"/>
  <c r="H117" i="21" l="1"/>
  <c r="H14" i="15" l="1"/>
  <c r="H14" i="10" l="1"/>
  <c r="C14" i="10"/>
  <c r="G14" i="15"/>
  <c r="B23" i="21"/>
  <c r="AY22" i="21"/>
  <c r="AX22" i="21"/>
  <c r="AX30" i="21"/>
  <c r="F26" i="21"/>
  <c r="J26" i="21" s="1"/>
  <c r="M26" i="21" s="1"/>
  <c r="W26" i="21" s="1"/>
  <c r="AA26" i="21" s="1"/>
  <c r="F14" i="15" l="1"/>
  <c r="B24" i="21"/>
  <c r="AZ22" i="21"/>
  <c r="AZ30" i="21"/>
  <c r="AJ26" i="21"/>
  <c r="AQ26" i="21" s="1"/>
  <c r="AT26" i="21" s="1"/>
  <c r="BA26" i="21" s="1"/>
  <c r="BC26" i="21" s="1"/>
  <c r="AD26" i="21"/>
  <c r="AH26" i="21"/>
  <c r="AN26" i="21" s="1"/>
  <c r="B25" i="21" l="1"/>
  <c r="E14" i="15"/>
  <c r="D14" i="15" s="1"/>
  <c r="K14" i="15" l="1"/>
  <c r="B14" i="10"/>
  <c r="G14" i="10"/>
  <c r="B27" i="21"/>
  <c r="K18" i="19"/>
  <c r="K12" i="19"/>
  <c r="K10" i="19"/>
  <c r="K8" i="19"/>
  <c r="F127" i="21" l="1"/>
  <c r="G68" i="21"/>
  <c r="AA57" i="21"/>
  <c r="T56" i="21"/>
  <c r="U56" i="21"/>
  <c r="V56" i="21"/>
  <c r="W56" i="21"/>
  <c r="X56" i="21"/>
  <c r="Y56" i="21"/>
  <c r="Z56" i="21"/>
  <c r="AA56" i="21"/>
  <c r="AW28" i="21"/>
  <c r="AW26" i="21"/>
  <c r="AW25" i="21"/>
  <c r="AW24" i="21"/>
  <c r="AW23" i="21"/>
  <c r="AW20" i="21"/>
  <c r="AW19" i="21"/>
  <c r="AW18" i="21"/>
  <c r="AW17" i="21"/>
  <c r="AW16" i="21"/>
  <c r="AY14" i="21"/>
  <c r="AY13" i="21"/>
  <c r="AW13" i="21"/>
  <c r="AW12" i="21"/>
  <c r="AW11" i="21"/>
  <c r="AW10" i="21"/>
  <c r="AW9" i="21"/>
  <c r="AY7" i="21"/>
  <c r="AW6" i="21"/>
  <c r="AW5" i="21"/>
  <c r="AW4" i="21"/>
  <c r="AW3" i="21"/>
  <c r="AW2" i="21"/>
  <c r="Z57" i="21" l="1"/>
  <c r="F129" i="21"/>
  <c r="F128" i="21"/>
  <c r="W57" i="21"/>
  <c r="V57" i="21"/>
  <c r="Y57" i="21"/>
  <c r="U57" i="21"/>
  <c r="X57" i="21"/>
  <c r="T57" i="21"/>
  <c r="F22" i="15" l="1"/>
  <c r="AW29" i="21" s="1"/>
  <c r="I22" i="15"/>
  <c r="AW7" i="21" s="1"/>
  <c r="AE22" i="21" s="1"/>
  <c r="I20" i="15"/>
  <c r="C24" i="8" l="1"/>
  <c r="G24" i="8"/>
  <c r="C46" i="8" l="1"/>
  <c r="C25" i="8"/>
  <c r="C20" i="8"/>
  <c r="F25" i="21" l="1"/>
  <c r="J25" i="21" s="1"/>
  <c r="M25" i="21" s="1"/>
  <c r="W25" i="21" s="1"/>
  <c r="AA25" i="21" s="1"/>
  <c r="AH25" i="21" l="1"/>
  <c r="AN25" i="21" s="1"/>
  <c r="AJ25" i="21"/>
  <c r="AQ25" i="21" s="1"/>
  <c r="AT25" i="21" s="1"/>
  <c r="BA25" i="21" s="1"/>
  <c r="BC25" i="21" s="1"/>
  <c r="AD25" i="21"/>
  <c r="G129" i="21" l="1"/>
  <c r="C129" i="21" s="1"/>
  <c r="G67" i="21"/>
  <c r="G128" i="21"/>
  <c r="C128" i="21" s="1"/>
  <c r="G127" i="21"/>
  <c r="C127" i="21" s="1"/>
  <c r="E60" i="21" l="1"/>
  <c r="D20" i="20" l="1"/>
  <c r="H24" i="8"/>
  <c r="H25" i="8" l="1"/>
  <c r="F24" i="21" l="1"/>
  <c r="J24" i="21" s="1"/>
  <c r="M24" i="21" s="1"/>
  <c r="W24" i="21" s="1"/>
  <c r="AA24" i="21" s="1"/>
  <c r="AJ24" i="21" l="1"/>
  <c r="AQ24" i="21" s="1"/>
  <c r="AT24" i="21" s="1"/>
  <c r="BA24" i="21" s="1"/>
  <c r="BC24" i="21" s="1"/>
  <c r="AD24" i="21"/>
  <c r="AH24" i="21"/>
  <c r="AN24" i="21" s="1"/>
  <c r="D13" i="12" l="1"/>
  <c r="E13" i="12" s="1"/>
  <c r="B10" i="12"/>
  <c r="C18" i="12"/>
  <c r="C10" i="12"/>
  <c r="C12" i="12" s="1"/>
  <c r="C14" i="12" s="1"/>
  <c r="H130" i="21"/>
  <c r="H18" i="11"/>
  <c r="C15" i="11"/>
  <c r="H10" i="11"/>
  <c r="J32" i="11"/>
  <c r="D32" i="11"/>
  <c r="E32" i="11" s="1"/>
  <c r="J31" i="11"/>
  <c r="D31" i="11"/>
  <c r="E31" i="11" s="1"/>
  <c r="D12" i="6"/>
  <c r="E12" i="6" s="1"/>
  <c r="D31" i="6"/>
  <c r="E31" i="6" s="1"/>
  <c r="D18" i="6"/>
  <c r="D14" i="6"/>
  <c r="E14" i="6" s="1"/>
  <c r="D8" i="6"/>
  <c r="E8" i="6" s="1"/>
  <c r="AI2" i="21"/>
  <c r="AL2" i="21" s="1"/>
  <c r="AI6" i="21"/>
  <c r="AL6" i="21" s="1"/>
  <c r="AZ4" i="21"/>
  <c r="AE10" i="21" s="1"/>
  <c r="AZ5" i="21"/>
  <c r="AE14" i="21" s="1"/>
  <c r="AI18" i="21"/>
  <c r="AL18" i="21" s="1"/>
  <c r="F7" i="21"/>
  <c r="J7" i="21" s="1"/>
  <c r="M7" i="21" s="1"/>
  <c r="W7" i="21" s="1"/>
  <c r="AI22" i="21"/>
  <c r="AK22" i="21"/>
  <c r="F8" i="21"/>
  <c r="J8" i="21" s="1"/>
  <c r="M8" i="21" s="1"/>
  <c r="W8" i="21" s="1"/>
  <c r="AI3" i="21"/>
  <c r="AL3" i="21" s="1"/>
  <c r="F9" i="21"/>
  <c r="J9" i="21" s="1"/>
  <c r="M9" i="21" s="1"/>
  <c r="W9" i="21" s="1"/>
  <c r="AZ10" i="21"/>
  <c r="AE7" i="21" s="1"/>
  <c r="F10" i="21"/>
  <c r="J10" i="21" s="1"/>
  <c r="M10" i="21" s="1"/>
  <c r="W10" i="21" s="1"/>
  <c r="AA10" i="21" s="1"/>
  <c r="AJ10" i="21" s="1"/>
  <c r="AQ10" i="21" s="1"/>
  <c r="AT10" i="21" s="1"/>
  <c r="AZ11" i="21"/>
  <c r="AE11" i="21" s="1"/>
  <c r="F11" i="21"/>
  <c r="J11" i="21" s="1"/>
  <c r="M11" i="21" s="1"/>
  <c r="W11" i="21" s="1"/>
  <c r="AA11" i="21" s="1"/>
  <c r="AZ12" i="21"/>
  <c r="AE15" i="21" s="1"/>
  <c r="F12" i="21"/>
  <c r="J12" i="21" s="1"/>
  <c r="M12" i="21" s="1"/>
  <c r="W12" i="21" s="1"/>
  <c r="AA12" i="21" s="1"/>
  <c r="F13" i="21"/>
  <c r="J13" i="21" s="1"/>
  <c r="M13" i="21" s="1"/>
  <c r="W13" i="21" s="1"/>
  <c r="AA13" i="21" s="1"/>
  <c r="AH13" i="21" s="1"/>
  <c r="AN13" i="21" s="1"/>
  <c r="F14" i="21"/>
  <c r="J14" i="21" s="1"/>
  <c r="M14" i="21" s="1"/>
  <c r="W14" i="21" s="1"/>
  <c r="AA14" i="21" s="1"/>
  <c r="AI4" i="21"/>
  <c r="AL4" i="21" s="1"/>
  <c r="F15" i="21"/>
  <c r="J15" i="21" s="1"/>
  <c r="M15" i="21" s="1"/>
  <c r="W15" i="21" s="1"/>
  <c r="AA15" i="21" s="1"/>
  <c r="AZ17" i="21"/>
  <c r="AE8" i="21" s="1"/>
  <c r="F16" i="21"/>
  <c r="J16" i="21" s="1"/>
  <c r="M16" i="21" s="1"/>
  <c r="AI12" i="21"/>
  <c r="AL12" i="21" s="1"/>
  <c r="F17" i="21"/>
  <c r="J17" i="21" s="1"/>
  <c r="M17" i="21" s="1"/>
  <c r="W17" i="21" s="1"/>
  <c r="AA17" i="21" s="1"/>
  <c r="AI16" i="21"/>
  <c r="AL16" i="21" s="1"/>
  <c r="F18" i="21"/>
  <c r="J18" i="21" s="1"/>
  <c r="M18" i="21" s="1"/>
  <c r="W18" i="21" s="1"/>
  <c r="AA18" i="21" s="1"/>
  <c r="AJ18" i="21" s="1"/>
  <c r="AQ18" i="21" s="1"/>
  <c r="AT18" i="21" s="1"/>
  <c r="F19" i="21"/>
  <c r="J19" i="21" s="1"/>
  <c r="M19" i="21" s="1"/>
  <c r="W19" i="21" s="1"/>
  <c r="AA19" i="21" s="1"/>
  <c r="AJ19" i="21" s="1"/>
  <c r="AQ19" i="21" s="1"/>
  <c r="AT19" i="21" s="1"/>
  <c r="AX21" i="21"/>
  <c r="F20" i="21"/>
  <c r="J20" i="21" s="1"/>
  <c r="M20" i="21" s="1"/>
  <c r="W20" i="21" s="1"/>
  <c r="AA20" i="21" s="1"/>
  <c r="F21" i="21"/>
  <c r="J21" i="21" s="1"/>
  <c r="M21" i="21" s="1"/>
  <c r="W21" i="21" s="1"/>
  <c r="AA21" i="21" s="1"/>
  <c r="AI9" i="21"/>
  <c r="AL9" i="21" s="1"/>
  <c r="F22" i="21"/>
  <c r="J22" i="21" s="1"/>
  <c r="M22" i="21" s="1"/>
  <c r="W22" i="21" s="1"/>
  <c r="AA22" i="21" s="1"/>
  <c r="AH22" i="21" s="1"/>
  <c r="AN22" i="21" s="1"/>
  <c r="AZ25" i="21"/>
  <c r="AE13" i="21" s="1"/>
  <c r="F23" i="21"/>
  <c r="J23" i="21" s="1"/>
  <c r="M23" i="21" s="1"/>
  <c r="W23" i="21" s="1"/>
  <c r="AA23" i="21" s="1"/>
  <c r="AJ23" i="21" s="1"/>
  <c r="AQ23" i="21" s="1"/>
  <c r="AT23" i="21" s="1"/>
  <c r="BA23" i="21" s="1"/>
  <c r="BC23" i="21" s="1"/>
  <c r="AI17" i="21"/>
  <c r="AL17" i="21" s="1"/>
  <c r="AI21" i="21"/>
  <c r="AL21" i="21" s="1"/>
  <c r="AX29" i="21"/>
  <c r="AK25" i="21"/>
  <c r="E38" i="21"/>
  <c r="E51" i="21" s="1"/>
  <c r="B39" i="21"/>
  <c r="F51" i="21" s="1"/>
  <c r="C39" i="21"/>
  <c r="G51" i="21" s="1"/>
  <c r="D39" i="21"/>
  <c r="H51" i="21" s="1"/>
  <c r="E39" i="21"/>
  <c r="B40" i="21"/>
  <c r="C40" i="21"/>
  <c r="D40" i="21"/>
  <c r="E40" i="21"/>
  <c r="B41" i="21"/>
  <c r="C41" i="21"/>
  <c r="D41" i="21"/>
  <c r="E41" i="21"/>
  <c r="B42" i="21"/>
  <c r="C42" i="21"/>
  <c r="D42" i="21"/>
  <c r="E42" i="21"/>
  <c r="B51" i="21"/>
  <c r="C51" i="21"/>
  <c r="D51" i="21"/>
  <c r="H57" i="21"/>
  <c r="I57" i="21"/>
  <c r="J57" i="21"/>
  <c r="K57" i="21"/>
  <c r="L57" i="21"/>
  <c r="M57" i="21"/>
  <c r="N57" i="21"/>
  <c r="O57" i="21"/>
  <c r="P57" i="21"/>
  <c r="Q57" i="21"/>
  <c r="R57" i="21"/>
  <c r="S57" i="21"/>
  <c r="H58" i="21"/>
  <c r="I58" i="21"/>
  <c r="J58" i="21"/>
  <c r="K58" i="21"/>
  <c r="L58" i="21"/>
  <c r="M58" i="21"/>
  <c r="N58" i="21"/>
  <c r="O58" i="21"/>
  <c r="P58" i="21"/>
  <c r="Q58" i="21"/>
  <c r="R58" i="21"/>
  <c r="S58" i="21"/>
  <c r="T58" i="21"/>
  <c r="U58" i="21"/>
  <c r="V58" i="21"/>
  <c r="W58" i="21"/>
  <c r="X58" i="21"/>
  <c r="Y58" i="21"/>
  <c r="Z58" i="21"/>
  <c r="AA58" i="21"/>
  <c r="H60" i="21"/>
  <c r="I60" i="21"/>
  <c r="J60" i="21"/>
  <c r="K60" i="21"/>
  <c r="L60" i="21"/>
  <c r="M60" i="21"/>
  <c r="N60" i="21"/>
  <c r="O60" i="21"/>
  <c r="P60" i="21"/>
  <c r="Q60" i="21"/>
  <c r="R60" i="21"/>
  <c r="S60" i="21"/>
  <c r="T60" i="21"/>
  <c r="U60" i="21"/>
  <c r="V60" i="21"/>
  <c r="W60" i="21"/>
  <c r="X60" i="21"/>
  <c r="Y60" i="21"/>
  <c r="Z60" i="21"/>
  <c r="AA60" i="21"/>
  <c r="B65" i="21"/>
  <c r="C65" i="21"/>
  <c r="D65" i="21"/>
  <c r="E65" i="21"/>
  <c r="F65" i="21"/>
  <c r="B66" i="21"/>
  <c r="C66" i="21"/>
  <c r="D66" i="21"/>
  <c r="E66" i="21"/>
  <c r="F66" i="21"/>
  <c r="B67" i="21"/>
  <c r="C67" i="21"/>
  <c r="D67" i="21"/>
  <c r="E67" i="21"/>
  <c r="F67" i="21"/>
  <c r="B68" i="21"/>
  <c r="C68" i="21"/>
  <c r="D68" i="21"/>
  <c r="E68" i="21"/>
  <c r="F68" i="21"/>
  <c r="F72" i="21"/>
  <c r="F73" i="21"/>
  <c r="F96" i="21" s="1"/>
  <c r="F74" i="21"/>
  <c r="F75" i="21"/>
  <c r="B76" i="21"/>
  <c r="C76" i="21"/>
  <c r="D76" i="21"/>
  <c r="E76" i="21"/>
  <c r="B79" i="21"/>
  <c r="B87" i="21" s="1"/>
  <c r="C79" i="21"/>
  <c r="C87" i="21" s="1"/>
  <c r="D79" i="21"/>
  <c r="E79" i="21"/>
  <c r="E87" i="21" s="1"/>
  <c r="F79" i="21"/>
  <c r="F87" i="21" s="1"/>
  <c r="G79" i="21"/>
  <c r="G87" i="21" s="1"/>
  <c r="F80" i="21"/>
  <c r="F81" i="21"/>
  <c r="F97" i="21" s="1"/>
  <c r="F82" i="21"/>
  <c r="F83" i="21"/>
  <c r="B84" i="21"/>
  <c r="C84" i="21"/>
  <c r="D84" i="21"/>
  <c r="E84" i="21"/>
  <c r="D87" i="21"/>
  <c r="B88" i="21"/>
  <c r="C88" i="21"/>
  <c r="D88" i="21"/>
  <c r="E88" i="21"/>
  <c r="B89" i="21"/>
  <c r="C89" i="21"/>
  <c r="D89" i="21"/>
  <c r="E89" i="21"/>
  <c r="B90" i="21"/>
  <c r="C90" i="21"/>
  <c r="D90" i="21"/>
  <c r="E90" i="21"/>
  <c r="B91" i="21"/>
  <c r="B92" i="21" s="1"/>
  <c r="C91" i="21"/>
  <c r="D91" i="21"/>
  <c r="E91" i="21"/>
  <c r="C98" i="21"/>
  <c r="C106" i="21" s="1"/>
  <c r="B100" i="21"/>
  <c r="B104" i="21" s="1"/>
  <c r="C100" i="21"/>
  <c r="C104" i="21" s="1"/>
  <c r="D100" i="21"/>
  <c r="D104" i="21" s="1"/>
  <c r="E100" i="21"/>
  <c r="E104" i="21" s="1"/>
  <c r="F100" i="21"/>
  <c r="F104" i="21" s="1"/>
  <c r="G100" i="21"/>
  <c r="G104" i="21" s="1"/>
  <c r="B108" i="21"/>
  <c r="B116" i="21" s="1"/>
  <c r="C108" i="21"/>
  <c r="C116" i="21" s="1"/>
  <c r="D108" i="21"/>
  <c r="D116" i="21" s="1"/>
  <c r="E108" i="21"/>
  <c r="E116" i="21" s="1"/>
  <c r="F108" i="21"/>
  <c r="F116" i="21" s="1"/>
  <c r="G108" i="21"/>
  <c r="G116" i="21" s="1"/>
  <c r="E113" i="21"/>
  <c r="E119" i="21" s="1"/>
  <c r="J127" i="21"/>
  <c r="K127" i="21"/>
  <c r="L127" i="21"/>
  <c r="M127" i="21"/>
  <c r="J128" i="21"/>
  <c r="K128" i="21"/>
  <c r="L128" i="21"/>
  <c r="M128" i="21"/>
  <c r="V128" i="21"/>
  <c r="W128" i="21"/>
  <c r="X128" i="21"/>
  <c r="Y128" i="21"/>
  <c r="J129" i="21"/>
  <c r="K129" i="21"/>
  <c r="L129" i="21"/>
  <c r="M129" i="21"/>
  <c r="V129" i="21"/>
  <c r="W129" i="21"/>
  <c r="X129" i="21"/>
  <c r="Y129" i="21"/>
  <c r="J130" i="21"/>
  <c r="K130" i="21"/>
  <c r="K134" i="21" s="1"/>
  <c r="L130" i="21"/>
  <c r="L134" i="21" s="1"/>
  <c r="F101" i="21" s="1"/>
  <c r="M130" i="21"/>
  <c r="V130" i="21"/>
  <c r="W130" i="21"/>
  <c r="X130" i="21"/>
  <c r="Y130" i="21"/>
  <c r="V132" i="21"/>
  <c r="W132" i="21"/>
  <c r="X132" i="21"/>
  <c r="Y132" i="21"/>
  <c r="N134" i="21"/>
  <c r="O134" i="21"/>
  <c r="P134" i="21"/>
  <c r="E101" i="21" s="1"/>
  <c r="Q134" i="21"/>
  <c r="R134" i="21"/>
  <c r="S134" i="21"/>
  <c r="T134" i="21"/>
  <c r="D101" i="21" s="1"/>
  <c r="U134" i="21"/>
  <c r="Z134" i="21"/>
  <c r="AA134" i="21"/>
  <c r="AB134" i="21"/>
  <c r="B101" i="21" s="1"/>
  <c r="AC134" i="21"/>
  <c r="B143" i="21"/>
  <c r="B144" i="21"/>
  <c r="B109" i="21" s="1"/>
  <c r="B145" i="21"/>
  <c r="B146" i="21"/>
  <c r="C147" i="21"/>
  <c r="D147" i="21"/>
  <c r="E147" i="21"/>
  <c r="F147" i="21"/>
  <c r="D149" i="21"/>
  <c r="E149" i="21"/>
  <c r="E156" i="21" s="1"/>
  <c r="E163" i="21" s="1"/>
  <c r="E170" i="21" s="1"/>
  <c r="F149" i="21"/>
  <c r="F156" i="21" s="1"/>
  <c r="F163" i="21" s="1"/>
  <c r="F170" i="21" s="1"/>
  <c r="G149" i="21"/>
  <c r="B154" i="21"/>
  <c r="C154" i="21"/>
  <c r="D154" i="21"/>
  <c r="E154" i="21"/>
  <c r="F154" i="21"/>
  <c r="G156" i="21"/>
  <c r="G163" i="21" s="1"/>
  <c r="G170" i="21" s="1"/>
  <c r="B161" i="21"/>
  <c r="C161" i="21"/>
  <c r="D161" i="21"/>
  <c r="E161" i="21"/>
  <c r="F161" i="21"/>
  <c r="G161" i="21"/>
  <c r="D163" i="21"/>
  <c r="D170" i="21" s="1"/>
  <c r="B168" i="21"/>
  <c r="C168" i="21"/>
  <c r="D168" i="21"/>
  <c r="E168" i="21"/>
  <c r="F168" i="21"/>
  <c r="B175" i="21"/>
  <c r="C175" i="21"/>
  <c r="D175" i="21"/>
  <c r="E175" i="21"/>
  <c r="F175" i="21"/>
  <c r="L10" i="15"/>
  <c r="E58" i="21"/>
  <c r="F20" i="15"/>
  <c r="H20" i="15"/>
  <c r="L12" i="15"/>
  <c r="L14" i="15"/>
  <c r="L16" i="15"/>
  <c r="E18" i="15"/>
  <c r="D18" i="15" s="1"/>
  <c r="H22" i="15"/>
  <c r="L18" i="15"/>
  <c r="L8" i="14"/>
  <c r="I127" i="21"/>
  <c r="G11" i="14"/>
  <c r="G13" i="14" s="1"/>
  <c r="G15" i="14" s="1"/>
  <c r="G9" i="20" s="1"/>
  <c r="L10" i="14"/>
  <c r="B11" i="14"/>
  <c r="B13" i="14" s="1"/>
  <c r="B15" i="14" s="1"/>
  <c r="C11" i="14"/>
  <c r="C13" i="14" s="1"/>
  <c r="C15" i="14" s="1"/>
  <c r="D11" i="14"/>
  <c r="D13" i="14" s="1"/>
  <c r="D15" i="14" s="1"/>
  <c r="D27" i="14" s="1"/>
  <c r="H11" i="14"/>
  <c r="H13" i="14" s="1"/>
  <c r="H15" i="14" s="1"/>
  <c r="L12" i="14"/>
  <c r="L14" i="14"/>
  <c r="L17" i="14"/>
  <c r="L18" i="14"/>
  <c r="C19" i="14"/>
  <c r="D19" i="14"/>
  <c r="F19" i="14"/>
  <c r="G19" i="14"/>
  <c r="H19" i="14"/>
  <c r="I19" i="14"/>
  <c r="L25" i="14"/>
  <c r="L31" i="14"/>
  <c r="H19" i="6"/>
  <c r="L8" i="17"/>
  <c r="L9" i="17"/>
  <c r="B10" i="17"/>
  <c r="C10" i="17"/>
  <c r="F10" i="17"/>
  <c r="G10" i="17"/>
  <c r="H10" i="17"/>
  <c r="I10" i="17"/>
  <c r="L13" i="17"/>
  <c r="L15" i="17" s="1"/>
  <c r="K14" i="17"/>
  <c r="L14" i="17"/>
  <c r="B15" i="17"/>
  <c r="C15" i="17"/>
  <c r="D15" i="17"/>
  <c r="B15" i="11" s="1"/>
  <c r="F15" i="17"/>
  <c r="G15" i="17"/>
  <c r="H15" i="17"/>
  <c r="I15" i="17"/>
  <c r="L18" i="17"/>
  <c r="E19" i="17"/>
  <c r="D19" i="17" s="1"/>
  <c r="L19" i="17"/>
  <c r="B20" i="17"/>
  <c r="C20" i="17"/>
  <c r="F20" i="17"/>
  <c r="G20" i="17"/>
  <c r="H20" i="17"/>
  <c r="I20" i="17"/>
  <c r="I28" i="19" s="1"/>
  <c r="L31" i="17"/>
  <c r="L32" i="17"/>
  <c r="H15" i="11"/>
  <c r="H19" i="11"/>
  <c r="L8" i="16"/>
  <c r="L9" i="16"/>
  <c r="B10" i="16"/>
  <c r="C10" i="16"/>
  <c r="D10" i="16"/>
  <c r="F10" i="16"/>
  <c r="V131" i="21" s="1"/>
  <c r="G10" i="16"/>
  <c r="W131" i="21" s="1"/>
  <c r="H10" i="16"/>
  <c r="X131" i="21" s="1"/>
  <c r="I10" i="16"/>
  <c r="Y131" i="21" s="1"/>
  <c r="L11" i="16"/>
  <c r="L13" i="16"/>
  <c r="L16" i="16"/>
  <c r="L17" i="16"/>
  <c r="B18" i="16"/>
  <c r="C18" i="16"/>
  <c r="D18" i="16"/>
  <c r="F18" i="16"/>
  <c r="G18" i="16"/>
  <c r="H18" i="16"/>
  <c r="I18" i="16"/>
  <c r="L22" i="16"/>
  <c r="K28" i="16"/>
  <c r="L28" i="16"/>
  <c r="K34" i="16"/>
  <c r="L34" i="16"/>
  <c r="D17" i="12"/>
  <c r="E17" i="12" s="1"/>
  <c r="B10" i="20"/>
  <c r="C10" i="20"/>
  <c r="D10" i="20"/>
  <c r="B10" i="8" s="1"/>
  <c r="F10" i="20"/>
  <c r="G10" i="20"/>
  <c r="H10" i="20"/>
  <c r="I10" i="20"/>
  <c r="F20" i="20"/>
  <c r="G20" i="20"/>
  <c r="H20" i="20"/>
  <c r="I20" i="20"/>
  <c r="L20" i="20"/>
  <c r="B24" i="20"/>
  <c r="C24" i="20"/>
  <c r="D24" i="20"/>
  <c r="F24" i="20"/>
  <c r="G24" i="20"/>
  <c r="H24" i="20"/>
  <c r="I24" i="20"/>
  <c r="C25" i="20"/>
  <c r="D25" i="20"/>
  <c r="E25" i="20"/>
  <c r="F25" i="20"/>
  <c r="G25" i="20"/>
  <c r="H25" i="20"/>
  <c r="I25" i="20"/>
  <c r="F46" i="20"/>
  <c r="G46" i="20"/>
  <c r="H46" i="20"/>
  <c r="I46" i="20"/>
  <c r="L50" i="20"/>
  <c r="L51" i="20"/>
  <c r="L8" i="19"/>
  <c r="L12" i="19"/>
  <c r="L14" i="19"/>
  <c r="L18" i="19"/>
  <c r="L20" i="19"/>
  <c r="L22" i="19"/>
  <c r="L24" i="19"/>
  <c r="E24" i="20"/>
  <c r="I11" i="14"/>
  <c r="I13" i="14" s="1"/>
  <c r="I15" i="14" s="1"/>
  <c r="F113" i="21"/>
  <c r="AI7" i="21"/>
  <c r="AL7" i="21" s="1"/>
  <c r="C20" i="11"/>
  <c r="K8" i="14"/>
  <c r="G65" i="21"/>
  <c r="E10" i="20"/>
  <c r="G10" i="8" s="1"/>
  <c r="K8" i="16"/>
  <c r="L9" i="14"/>
  <c r="F11" i="14"/>
  <c r="F13" i="14" s="1"/>
  <c r="F15" i="14" s="1"/>
  <c r="F27" i="14" s="1"/>
  <c r="F30" i="20" s="1"/>
  <c r="B98" i="21"/>
  <c r="B106" i="21" s="1"/>
  <c r="C113" i="21"/>
  <c r="C120" i="21" s="1"/>
  <c r="I31" i="11"/>
  <c r="D10" i="17"/>
  <c r="K18" i="15" l="1"/>
  <c r="AO27" i="21"/>
  <c r="G18" i="10"/>
  <c r="D22" i="15"/>
  <c r="B18" i="10"/>
  <c r="H20" i="10"/>
  <c r="C20" i="10"/>
  <c r="AW14" i="21"/>
  <c r="AE23" i="21" s="1"/>
  <c r="H22" i="10"/>
  <c r="C22" i="10"/>
  <c r="H10" i="8"/>
  <c r="C10" i="8"/>
  <c r="K19" i="17"/>
  <c r="B19" i="11"/>
  <c r="G19" i="11" s="1"/>
  <c r="I19" i="11" s="1"/>
  <c r="J19" i="11" s="1"/>
  <c r="D12" i="16"/>
  <c r="D14" i="16" s="1"/>
  <c r="D8" i="20" s="1"/>
  <c r="B8" i="8" s="1"/>
  <c r="D131" i="21"/>
  <c r="L18" i="16"/>
  <c r="L10" i="16"/>
  <c r="L12" i="16" s="1"/>
  <c r="L14" i="16" s="1"/>
  <c r="L30" i="16" s="1"/>
  <c r="L29" i="20" s="1"/>
  <c r="L10" i="17"/>
  <c r="F26" i="20"/>
  <c r="F12" i="16"/>
  <c r="F14" i="16" s="1"/>
  <c r="F8" i="20" s="1"/>
  <c r="L20" i="17"/>
  <c r="AO26" i="21"/>
  <c r="H44" i="21"/>
  <c r="B26" i="21"/>
  <c r="F20" i="16"/>
  <c r="F26" i="16" s="1"/>
  <c r="F19" i="20" s="1"/>
  <c r="H12" i="16"/>
  <c r="H14" i="16" s="1"/>
  <c r="H30" i="16" s="1"/>
  <c r="H29" i="20" s="1"/>
  <c r="AZ20" i="21"/>
  <c r="G21" i="14"/>
  <c r="G32" i="14" s="1"/>
  <c r="G41" i="20" s="1"/>
  <c r="G27" i="14"/>
  <c r="G30" i="20" s="1"/>
  <c r="H21" i="14"/>
  <c r="G29" i="14"/>
  <c r="I27" i="14"/>
  <c r="I30" i="20" s="1"/>
  <c r="I9" i="20"/>
  <c r="L11" i="14"/>
  <c r="L13" i="14" s="1"/>
  <c r="L15" i="14" s="1"/>
  <c r="L27" i="14" s="1"/>
  <c r="L30" i="20" s="1"/>
  <c r="B102" i="21"/>
  <c r="E102" i="21"/>
  <c r="L8" i="15"/>
  <c r="L20" i="15" s="1"/>
  <c r="G20" i="15"/>
  <c r="L22" i="15"/>
  <c r="B12" i="16"/>
  <c r="B14" i="16" s="1"/>
  <c r="B20" i="16" s="1"/>
  <c r="G75" i="21" s="1"/>
  <c r="J17" i="6"/>
  <c r="B19" i="6"/>
  <c r="K17" i="14"/>
  <c r="B19" i="14"/>
  <c r="B21" i="14" s="1"/>
  <c r="B113" i="21"/>
  <c r="G26" i="20"/>
  <c r="F28" i="19"/>
  <c r="L28" i="19" s="1"/>
  <c r="AZ23" i="21"/>
  <c r="AE5" i="21" s="1"/>
  <c r="D102" i="21"/>
  <c r="I26" i="20"/>
  <c r="J9" i="6"/>
  <c r="G10" i="12"/>
  <c r="I11" i="12"/>
  <c r="J11" i="12" s="1"/>
  <c r="AK24" i="21"/>
  <c r="C12" i="16"/>
  <c r="C14" i="16" s="1"/>
  <c r="C30" i="16" s="1"/>
  <c r="C29" i="20" s="1"/>
  <c r="C121" i="21"/>
  <c r="C118" i="21"/>
  <c r="F90" i="21"/>
  <c r="AZ3" i="21"/>
  <c r="AE6" i="21" s="1"/>
  <c r="AM6" i="21" s="1"/>
  <c r="M134" i="21"/>
  <c r="E92" i="21"/>
  <c r="AE20" i="21"/>
  <c r="AZ16" i="21"/>
  <c r="AE4" i="21" s="1"/>
  <c r="AM4" i="21" s="1"/>
  <c r="W16" i="21"/>
  <c r="AA16" i="21" s="1"/>
  <c r="D11" i="12"/>
  <c r="E11" i="12" s="1"/>
  <c r="D28" i="12"/>
  <c r="E28" i="12" s="1"/>
  <c r="Y134" i="21"/>
  <c r="C26" i="20"/>
  <c r="D14" i="11"/>
  <c r="E14" i="11" s="1"/>
  <c r="I14" i="11"/>
  <c r="J14" i="11" s="1"/>
  <c r="C10" i="11"/>
  <c r="I32" i="11"/>
  <c r="H26" i="8"/>
  <c r="C9" i="20"/>
  <c r="C21" i="14"/>
  <c r="C32" i="14" s="1"/>
  <c r="C30" i="20"/>
  <c r="I31" i="6"/>
  <c r="J31" i="6" s="1"/>
  <c r="C19" i="6"/>
  <c r="L25" i="20"/>
  <c r="H11" i="6"/>
  <c r="H13" i="6" s="1"/>
  <c r="H15" i="6" s="1"/>
  <c r="H21" i="6" s="1"/>
  <c r="G57" i="21"/>
  <c r="G58" i="21"/>
  <c r="AZ2" i="21"/>
  <c r="AE2" i="21" s="1"/>
  <c r="AM2" i="21" s="1"/>
  <c r="AD11" i="21"/>
  <c r="AH11" i="21"/>
  <c r="AN11" i="21" s="1"/>
  <c r="C92" i="21"/>
  <c r="AZ19" i="21"/>
  <c r="AE16" i="21" s="1"/>
  <c r="AM16" i="21" s="1"/>
  <c r="B105" i="21"/>
  <c r="J134" i="21"/>
  <c r="AE18" i="21"/>
  <c r="AM18" i="21" s="1"/>
  <c r="AZ26" i="21"/>
  <c r="AE17" i="21" s="1"/>
  <c r="AM17" i="21" s="1"/>
  <c r="C105" i="21"/>
  <c r="AD20" i="21"/>
  <c r="AH20" i="21"/>
  <c r="AN20" i="21" s="1"/>
  <c r="AJ20" i="21"/>
  <c r="AQ20" i="21" s="1"/>
  <c r="AT20" i="21" s="1"/>
  <c r="AZ7" i="21"/>
  <c r="AI13" i="21"/>
  <c r="AL13" i="21" s="1"/>
  <c r="AM13" i="21" s="1"/>
  <c r="F91" i="21"/>
  <c r="F76" i="21"/>
  <c r="AJ13" i="21"/>
  <c r="AQ13" i="21" s="1"/>
  <c r="AT13" i="21" s="1"/>
  <c r="AZ18" i="21"/>
  <c r="AE12" i="21" s="1"/>
  <c r="AM12" i="21" s="1"/>
  <c r="AI10" i="21"/>
  <c r="AL10" i="21" s="1"/>
  <c r="AM10" i="21" s="1"/>
  <c r="AJ11" i="21"/>
  <c r="AQ11" i="21" s="1"/>
  <c r="AT11" i="21" s="1"/>
  <c r="V134" i="21"/>
  <c r="B147" i="21"/>
  <c r="D92" i="21"/>
  <c r="AH15" i="21"/>
  <c r="AN15" i="21" s="1"/>
  <c r="AD15" i="21"/>
  <c r="AJ15" i="21"/>
  <c r="AQ15" i="21" s="1"/>
  <c r="AT15" i="21" s="1"/>
  <c r="AH12" i="21"/>
  <c r="AN12" i="21" s="1"/>
  <c r="AJ12" i="21"/>
  <c r="AQ12" i="21" s="1"/>
  <c r="AT12" i="21" s="1"/>
  <c r="AD12" i="21"/>
  <c r="AJ17" i="21"/>
  <c r="AQ17" i="21" s="1"/>
  <c r="AT17" i="21" s="1"/>
  <c r="AH17" i="21"/>
  <c r="AN17" i="21" s="1"/>
  <c r="AD17" i="21"/>
  <c r="AD14" i="21"/>
  <c r="AH14" i="21"/>
  <c r="AN14" i="21" s="1"/>
  <c r="AJ14" i="21"/>
  <c r="AQ14" i="21" s="1"/>
  <c r="AT14" i="21" s="1"/>
  <c r="AM7" i="21"/>
  <c r="AJ22" i="21"/>
  <c r="AQ22" i="21" s="1"/>
  <c r="AT22" i="21" s="1"/>
  <c r="AI8" i="21"/>
  <c r="AL8" i="21" s="1"/>
  <c r="AM8" i="21" s="1"/>
  <c r="AI20" i="21"/>
  <c r="AL20" i="21" s="1"/>
  <c r="AI15" i="21"/>
  <c r="AL15" i="21" s="1"/>
  <c r="AM15" i="21" s="1"/>
  <c r="X134" i="21"/>
  <c r="C101" i="21" s="1"/>
  <c r="H129" i="21"/>
  <c r="H127" i="21"/>
  <c r="H128" i="21"/>
  <c r="C119" i="21"/>
  <c r="E120" i="21"/>
  <c r="E118" i="21"/>
  <c r="H10" i="12"/>
  <c r="H12" i="12" s="1"/>
  <c r="H14" i="12" s="1"/>
  <c r="H30" i="12" s="1"/>
  <c r="H29" i="8" s="1"/>
  <c r="H18" i="12"/>
  <c r="D8" i="12"/>
  <c r="E8" i="12" s="1"/>
  <c r="D16" i="12"/>
  <c r="E16" i="12" s="1"/>
  <c r="I13" i="12"/>
  <c r="J13" i="12" s="1"/>
  <c r="C30" i="12"/>
  <c r="C29" i="8" s="1"/>
  <c r="C20" i="12"/>
  <c r="D10" i="12"/>
  <c r="E10" i="12" s="1"/>
  <c r="D34" i="12"/>
  <c r="E34" i="12" s="1"/>
  <c r="D9" i="12"/>
  <c r="E9" i="12" s="1"/>
  <c r="I34" i="12"/>
  <c r="J34" i="12" s="1"/>
  <c r="I28" i="12"/>
  <c r="J28" i="12" s="1"/>
  <c r="G66" i="21"/>
  <c r="B18" i="12"/>
  <c r="D18" i="12" s="1"/>
  <c r="E18" i="12" s="1"/>
  <c r="F120" i="21"/>
  <c r="F118" i="21"/>
  <c r="F119" i="21"/>
  <c r="F121" i="21"/>
  <c r="AD19" i="21"/>
  <c r="AH19" i="21"/>
  <c r="AN19" i="21" s="1"/>
  <c r="I21" i="14"/>
  <c r="AD22" i="21"/>
  <c r="AD13" i="21"/>
  <c r="F84" i="21"/>
  <c r="F88" i="21"/>
  <c r="AJ21" i="21"/>
  <c r="AQ21" i="21" s="1"/>
  <c r="AT21" i="21" s="1"/>
  <c r="AD21" i="21"/>
  <c r="AH21" i="21"/>
  <c r="AN21" i="21" s="1"/>
  <c r="H26" i="20"/>
  <c r="D26" i="20"/>
  <c r="B9" i="20"/>
  <c r="AD10" i="21"/>
  <c r="AH10" i="21"/>
  <c r="AN10" i="21" s="1"/>
  <c r="G15" i="20"/>
  <c r="F21" i="14"/>
  <c r="F9" i="20"/>
  <c r="L10" i="20"/>
  <c r="AH23" i="21"/>
  <c r="AN23" i="21" s="1"/>
  <c r="AD23" i="21"/>
  <c r="AD18" i="21"/>
  <c r="AH18" i="21"/>
  <c r="AN18" i="21" s="1"/>
  <c r="E121" i="21"/>
  <c r="L24" i="20"/>
  <c r="L19" i="14"/>
  <c r="H27" i="14"/>
  <c r="H30" i="20" s="1"/>
  <c r="H9" i="20"/>
  <c r="D113" i="21"/>
  <c r="D120" i="21" s="1"/>
  <c r="E98" i="21"/>
  <c r="E106" i="21" s="1"/>
  <c r="AI19" i="21"/>
  <c r="AL19" i="21" s="1"/>
  <c r="W134" i="21"/>
  <c r="D98" i="21"/>
  <c r="D105" i="21" s="1"/>
  <c r="F89" i="21"/>
  <c r="AL22" i="21"/>
  <c r="H20" i="11"/>
  <c r="G12" i="16"/>
  <c r="G14" i="16" s="1"/>
  <c r="K18" i="14"/>
  <c r="D10" i="6"/>
  <c r="E10" i="6" s="1"/>
  <c r="I12" i="16"/>
  <c r="I14" i="16" s="1"/>
  <c r="C11" i="6"/>
  <c r="C13" i="6" s="1"/>
  <c r="C15" i="6" s="1"/>
  <c r="I128" i="21"/>
  <c r="K9" i="14"/>
  <c r="K13" i="16"/>
  <c r="E11" i="14"/>
  <c r="E13" i="14" s="1"/>
  <c r="E15" i="14" s="1"/>
  <c r="E9" i="20" s="1"/>
  <c r="K11" i="16"/>
  <c r="K10" i="14"/>
  <c r="I129" i="21"/>
  <c r="G147" i="21"/>
  <c r="K17" i="16"/>
  <c r="K14" i="14"/>
  <c r="I17" i="12"/>
  <c r="J17" i="12" s="1"/>
  <c r="I14" i="6"/>
  <c r="J14" i="6"/>
  <c r="I12" i="6"/>
  <c r="J12" i="6"/>
  <c r="K9" i="16"/>
  <c r="K10" i="16" s="1"/>
  <c r="E10" i="16"/>
  <c r="E131" i="21" s="1"/>
  <c r="J10" i="6"/>
  <c r="I10" i="6"/>
  <c r="J8" i="6"/>
  <c r="I8" i="6"/>
  <c r="I18" i="6"/>
  <c r="J18" i="6"/>
  <c r="E26" i="20"/>
  <c r="K12" i="14"/>
  <c r="E19" i="14"/>
  <c r="K31" i="14"/>
  <c r="E24" i="8"/>
  <c r="D24" i="8"/>
  <c r="I24" i="8"/>
  <c r="J24" i="8"/>
  <c r="K24" i="20"/>
  <c r="D20" i="16"/>
  <c r="N27" i="21" s="1"/>
  <c r="H73" i="21" s="1"/>
  <c r="H96" i="21" s="1"/>
  <c r="I8" i="12"/>
  <c r="J8" i="12" s="1"/>
  <c r="B12" i="12"/>
  <c r="E18" i="6"/>
  <c r="K10" i="20"/>
  <c r="B11" i="6"/>
  <c r="B13" i="6" s="1"/>
  <c r="B15" i="6" s="1"/>
  <c r="G154" i="21"/>
  <c r="D21" i="14"/>
  <c r="D9" i="20"/>
  <c r="B9" i="8" s="1"/>
  <c r="D30" i="20"/>
  <c r="AE21" i="21"/>
  <c r="AM21" i="21" s="1"/>
  <c r="AZ28" i="21"/>
  <c r="AI5" i="21"/>
  <c r="AL5" i="21" s="1"/>
  <c r="AZ6" i="21"/>
  <c r="AI11" i="21"/>
  <c r="AL11" i="21" s="1"/>
  <c r="AM11" i="21" s="1"/>
  <c r="AZ9" i="21"/>
  <c r="AE3" i="21" s="1"/>
  <c r="AM3" i="21" s="1"/>
  <c r="AI14" i="21"/>
  <c r="AL14" i="21" s="1"/>
  <c r="AM14" i="21" s="1"/>
  <c r="AZ24" i="21"/>
  <c r="AE9" i="21" s="1"/>
  <c r="AM9" i="21" s="1"/>
  <c r="G22" i="10" l="1"/>
  <c r="AW15" i="21"/>
  <c r="AI27" i="21" s="1"/>
  <c r="B22" i="10"/>
  <c r="H29" i="14"/>
  <c r="C29" i="6" s="1"/>
  <c r="C15" i="8"/>
  <c r="H20" i="16"/>
  <c r="H26" i="16" s="1"/>
  <c r="C9" i="8"/>
  <c r="H9" i="8"/>
  <c r="G9" i="8"/>
  <c r="D30" i="16"/>
  <c r="D29" i="20" s="1"/>
  <c r="Q27" i="21"/>
  <c r="H81" i="21" s="1"/>
  <c r="H97" i="21" s="1"/>
  <c r="B15" i="8"/>
  <c r="C131" i="21"/>
  <c r="C134" i="21" s="1"/>
  <c r="D134" i="21"/>
  <c r="H101" i="21" s="1"/>
  <c r="B119" i="21"/>
  <c r="B120" i="21"/>
  <c r="F102" i="21"/>
  <c r="F30" i="16"/>
  <c r="F29" i="20" s="1"/>
  <c r="L20" i="16"/>
  <c r="E134" i="21"/>
  <c r="H8" i="20"/>
  <c r="F24" i="16"/>
  <c r="F35" i="16"/>
  <c r="F14" i="20"/>
  <c r="F32" i="16"/>
  <c r="D19" i="11"/>
  <c r="E19" i="11" s="1"/>
  <c r="H32" i="14"/>
  <c r="H41" i="20" s="1"/>
  <c r="H15" i="20"/>
  <c r="D10" i="8"/>
  <c r="L21" i="14"/>
  <c r="L29" i="14" s="1"/>
  <c r="I17" i="6"/>
  <c r="I19" i="6" s="1"/>
  <c r="B8" i="20"/>
  <c r="B30" i="16"/>
  <c r="B29" i="20" s="1"/>
  <c r="G22" i="15"/>
  <c r="AW21" i="21" s="1"/>
  <c r="D17" i="6"/>
  <c r="E17" i="6" s="1"/>
  <c r="G19" i="6"/>
  <c r="J19" i="6" s="1"/>
  <c r="B24" i="16"/>
  <c r="F134" i="21"/>
  <c r="G83" i="21"/>
  <c r="B32" i="14"/>
  <c r="K19" i="14"/>
  <c r="B121" i="21"/>
  <c r="B118" i="21"/>
  <c r="B32" i="16"/>
  <c r="B35" i="16"/>
  <c r="B40" i="20" s="1"/>
  <c r="B14" i="20"/>
  <c r="B26" i="16"/>
  <c r="B15" i="20"/>
  <c r="G35" i="20"/>
  <c r="E10" i="8"/>
  <c r="AM5" i="21"/>
  <c r="C102" i="21"/>
  <c r="L26" i="20"/>
  <c r="B21" i="6"/>
  <c r="E27" i="14"/>
  <c r="E30" i="20" s="1"/>
  <c r="G11" i="6"/>
  <c r="G13" i="6" s="1"/>
  <c r="J13" i="6" s="1"/>
  <c r="I9" i="6"/>
  <c r="I11" i="6" s="1"/>
  <c r="I13" i="6" s="1"/>
  <c r="I15" i="6" s="1"/>
  <c r="C20" i="16"/>
  <c r="C14" i="20" s="1"/>
  <c r="G82" i="21"/>
  <c r="C29" i="14"/>
  <c r="C8" i="20"/>
  <c r="C11" i="20" s="1"/>
  <c r="C31" i="20" s="1"/>
  <c r="G134" i="21"/>
  <c r="AJ16" i="21"/>
  <c r="AQ16" i="21" s="1"/>
  <c r="AT16" i="21" s="1"/>
  <c r="AD16" i="21"/>
  <c r="C117" i="21"/>
  <c r="AH16" i="21"/>
  <c r="AN16" i="21" s="1"/>
  <c r="AM20" i="21"/>
  <c r="H20" i="12"/>
  <c r="H24" i="12" s="1"/>
  <c r="C41" i="20"/>
  <c r="C21" i="6"/>
  <c r="C32" i="6" s="1"/>
  <c r="C41" i="8" s="1"/>
  <c r="C15" i="20"/>
  <c r="C35" i="20" s="1"/>
  <c r="D9" i="6"/>
  <c r="E9" i="6" s="1"/>
  <c r="H27" i="6"/>
  <c r="H30" i="8" s="1"/>
  <c r="E105" i="21"/>
  <c r="AM22" i="21"/>
  <c r="D119" i="21"/>
  <c r="H134" i="21"/>
  <c r="G101" i="21" s="1"/>
  <c r="K11" i="14"/>
  <c r="K13" i="14" s="1"/>
  <c r="K15" i="14" s="1"/>
  <c r="E117" i="21"/>
  <c r="I10" i="12"/>
  <c r="J10" i="12" s="1"/>
  <c r="G12" i="12"/>
  <c r="I12" i="12" s="1"/>
  <c r="J12" i="12" s="1"/>
  <c r="C32" i="12"/>
  <c r="C34" i="8" s="1"/>
  <c r="C35" i="12"/>
  <c r="C40" i="8" s="1"/>
  <c r="C24" i="12"/>
  <c r="F98" i="21"/>
  <c r="F106" i="21" s="1"/>
  <c r="D118" i="21"/>
  <c r="D121" i="21"/>
  <c r="L9" i="20"/>
  <c r="F11" i="20"/>
  <c r="F31" i="20" s="1"/>
  <c r="C27" i="6"/>
  <c r="C30" i="8" s="1"/>
  <c r="H28" i="19"/>
  <c r="G20" i="16"/>
  <c r="G26" i="16" s="1"/>
  <c r="G19" i="20" s="1"/>
  <c r="G30" i="16"/>
  <c r="G29" i="20" s="1"/>
  <c r="G8" i="20"/>
  <c r="F92" i="21"/>
  <c r="G168" i="21"/>
  <c r="I30" i="16"/>
  <c r="I29" i="20" s="1"/>
  <c r="I8" i="20"/>
  <c r="I20" i="16"/>
  <c r="I26" i="16" s="1"/>
  <c r="D106" i="21"/>
  <c r="I29" i="14"/>
  <c r="I15" i="20"/>
  <c r="I32" i="14"/>
  <c r="I41" i="20" s="1"/>
  <c r="H32" i="16"/>
  <c r="H24" i="16"/>
  <c r="H14" i="20"/>
  <c r="F117" i="21"/>
  <c r="H32" i="6"/>
  <c r="H29" i="6"/>
  <c r="F15" i="20"/>
  <c r="F32" i="14"/>
  <c r="F41" i="20" s="1"/>
  <c r="F29" i="14"/>
  <c r="K12" i="16"/>
  <c r="K14" i="16" s="1"/>
  <c r="K30" i="16" s="1"/>
  <c r="E21" i="14"/>
  <c r="K16" i="16"/>
  <c r="K18" i="16" s="1"/>
  <c r="E18" i="16"/>
  <c r="E12" i="16"/>
  <c r="E14" i="16" s="1"/>
  <c r="I9" i="12"/>
  <c r="J9" i="12" s="1"/>
  <c r="I130" i="21"/>
  <c r="G175" i="21"/>
  <c r="D32" i="16"/>
  <c r="D14" i="20"/>
  <c r="B14" i="8" s="1"/>
  <c r="D26" i="16"/>
  <c r="D35" i="16"/>
  <c r="G73" i="21"/>
  <c r="G96" i="21" s="1"/>
  <c r="D24" i="16"/>
  <c r="B14" i="12"/>
  <c r="D12" i="12"/>
  <c r="E12" i="12" s="1"/>
  <c r="J10" i="8"/>
  <c r="I10" i="8"/>
  <c r="D32" i="14"/>
  <c r="D34" i="14" s="1"/>
  <c r="D15" i="20"/>
  <c r="G81" i="21"/>
  <c r="G97" i="21" s="1"/>
  <c r="D29" i="14"/>
  <c r="B29" i="6" s="1"/>
  <c r="D11" i="20"/>
  <c r="D31" i="20" s="1"/>
  <c r="K9" i="20"/>
  <c r="H19" i="20" l="1"/>
  <c r="C26" i="12"/>
  <c r="C19" i="8" s="1"/>
  <c r="C35" i="8"/>
  <c r="H35" i="16"/>
  <c r="H40" i="20" s="1"/>
  <c r="H42" i="20" s="1"/>
  <c r="H41" i="8"/>
  <c r="H34" i="6"/>
  <c r="H8" i="8"/>
  <c r="H11" i="8" s="1"/>
  <c r="H31" i="8" s="1"/>
  <c r="C8" i="8"/>
  <c r="C11" i="8" s="1"/>
  <c r="H35" i="20"/>
  <c r="H15" i="8"/>
  <c r="H11" i="20"/>
  <c r="H31" i="20" s="1"/>
  <c r="C14" i="8"/>
  <c r="B34" i="6"/>
  <c r="D46" i="20"/>
  <c r="D19" i="20"/>
  <c r="B26" i="12"/>
  <c r="H89" i="21"/>
  <c r="H102" i="21"/>
  <c r="D41" i="20"/>
  <c r="B32" i="6"/>
  <c r="I11" i="20"/>
  <c r="I31" i="20" s="1"/>
  <c r="H37" i="16"/>
  <c r="L26" i="16"/>
  <c r="L19" i="20" s="1"/>
  <c r="L24" i="16"/>
  <c r="L35" i="16"/>
  <c r="L37" i="16" s="1"/>
  <c r="L45" i="20" s="1"/>
  <c r="L32" i="16"/>
  <c r="I35" i="20"/>
  <c r="F40" i="20"/>
  <c r="F42" i="20" s="1"/>
  <c r="F47" i="20" s="1"/>
  <c r="F37" i="16"/>
  <c r="F45" i="20" s="1"/>
  <c r="C35" i="16"/>
  <c r="C37" i="16" s="1"/>
  <c r="I19" i="20"/>
  <c r="AE24" i="21"/>
  <c r="AI24" i="21"/>
  <c r="AL24" i="21" s="1"/>
  <c r="AM24" i="21" s="1"/>
  <c r="AZ21" i="21"/>
  <c r="E29" i="14"/>
  <c r="B35" i="8" s="1"/>
  <c r="Q26" i="21"/>
  <c r="H80" i="21" s="1"/>
  <c r="F34" i="20"/>
  <c r="L32" i="14"/>
  <c r="L34" i="14" s="1"/>
  <c r="G28" i="19"/>
  <c r="B11" i="20"/>
  <c r="D19" i="6"/>
  <c r="E19" i="6" s="1"/>
  <c r="G91" i="21"/>
  <c r="B41" i="20"/>
  <c r="B42" i="20" s="1"/>
  <c r="B46" i="20"/>
  <c r="K21" i="14"/>
  <c r="K32" i="14" s="1"/>
  <c r="K34" i="14" s="1"/>
  <c r="B117" i="21"/>
  <c r="B37" i="16"/>
  <c r="B16" i="20"/>
  <c r="B34" i="20"/>
  <c r="B19" i="20"/>
  <c r="B45" i="20"/>
  <c r="D21" i="6"/>
  <c r="E15" i="8" s="1"/>
  <c r="E15" i="20"/>
  <c r="G15" i="8" s="1"/>
  <c r="G15" i="6"/>
  <c r="J15" i="6" s="1"/>
  <c r="J11" i="6"/>
  <c r="E32" i="14"/>
  <c r="G80" i="21"/>
  <c r="D37" i="16"/>
  <c r="D40" i="20"/>
  <c r="G74" i="21"/>
  <c r="C32" i="16"/>
  <c r="C26" i="16"/>
  <c r="C19" i="20" s="1"/>
  <c r="G14" i="12"/>
  <c r="F105" i="21"/>
  <c r="H35" i="12"/>
  <c r="H40" i="8" s="1"/>
  <c r="H26" i="12"/>
  <c r="H19" i="8" s="1"/>
  <c r="H32" i="12"/>
  <c r="D11" i="6"/>
  <c r="K20" i="16"/>
  <c r="K26" i="16" s="1"/>
  <c r="AZ13" i="21"/>
  <c r="AE19" i="21"/>
  <c r="G11" i="20"/>
  <c r="G31" i="20" s="1"/>
  <c r="L8" i="20"/>
  <c r="L11" i="20" s="1"/>
  <c r="L31" i="20" s="1"/>
  <c r="D117" i="21"/>
  <c r="C34" i="20"/>
  <c r="C36" i="20" s="1"/>
  <c r="C16" i="20"/>
  <c r="C21" i="20" s="1"/>
  <c r="L41" i="20"/>
  <c r="F35" i="20"/>
  <c r="F16" i="20"/>
  <c r="F21" i="20" s="1"/>
  <c r="L15" i="20"/>
  <c r="H16" i="20"/>
  <c r="H34" i="20"/>
  <c r="H36" i="20" s="1"/>
  <c r="I35" i="16"/>
  <c r="I14" i="20"/>
  <c r="H14" i="8" s="1"/>
  <c r="I24" i="16"/>
  <c r="I32" i="16"/>
  <c r="G24" i="16"/>
  <c r="G14" i="20"/>
  <c r="G32" i="16"/>
  <c r="G35" i="16"/>
  <c r="I134" i="21"/>
  <c r="E20" i="16"/>
  <c r="N26" i="21" s="1"/>
  <c r="H72" i="21" s="1"/>
  <c r="E8" i="20"/>
  <c r="G8" i="8" s="1"/>
  <c r="E30" i="16"/>
  <c r="E29" i="20" s="1"/>
  <c r="I16" i="12"/>
  <c r="J16" i="12" s="1"/>
  <c r="G18" i="12"/>
  <c r="G113" i="21"/>
  <c r="G119" i="21" s="1"/>
  <c r="B30" i="12"/>
  <c r="B29" i="8" s="1"/>
  <c r="D14" i="12"/>
  <c r="E14" i="12" s="1"/>
  <c r="B20" i="12"/>
  <c r="D34" i="20"/>
  <c r="G89" i="21"/>
  <c r="I9" i="8"/>
  <c r="J9" i="8"/>
  <c r="D35" i="20"/>
  <c r="D16" i="20"/>
  <c r="D21" i="20" s="1"/>
  <c r="D9" i="8"/>
  <c r="E9" i="8"/>
  <c r="H45" i="20" l="1"/>
  <c r="C37" i="12"/>
  <c r="C40" i="20"/>
  <c r="C42" i="20" s="1"/>
  <c r="C47" i="20" s="1"/>
  <c r="H47" i="20"/>
  <c r="C47" i="8" s="1"/>
  <c r="H21" i="20"/>
  <c r="D45" i="20"/>
  <c r="B37" i="12"/>
  <c r="G40" i="20"/>
  <c r="G37" i="16"/>
  <c r="G45" i="20" s="1"/>
  <c r="L46" i="20"/>
  <c r="G84" i="21"/>
  <c r="G98" i="21"/>
  <c r="G105" i="21" s="1"/>
  <c r="C16" i="8"/>
  <c r="C21" i="8" s="1"/>
  <c r="I40" i="20"/>
  <c r="I42" i="20" s="1"/>
  <c r="I47" i="20" s="1"/>
  <c r="I37" i="16"/>
  <c r="B11" i="8"/>
  <c r="E11" i="8" s="1"/>
  <c r="E35" i="20"/>
  <c r="E41" i="20"/>
  <c r="K41" i="20" s="1"/>
  <c r="H76" i="21"/>
  <c r="K15" i="20"/>
  <c r="H84" i="21"/>
  <c r="H88" i="21"/>
  <c r="H92" i="21" s="1"/>
  <c r="G102" i="21"/>
  <c r="B21" i="20"/>
  <c r="B47" i="20"/>
  <c r="D15" i="8"/>
  <c r="G21" i="6"/>
  <c r="I21" i="6" s="1"/>
  <c r="I14" i="12"/>
  <c r="J14" i="12" s="1"/>
  <c r="G90" i="21"/>
  <c r="G30" i="12"/>
  <c r="K32" i="16"/>
  <c r="G20" i="12"/>
  <c r="G35" i="12" s="1"/>
  <c r="H35" i="8"/>
  <c r="C45" i="20"/>
  <c r="H37" i="12"/>
  <c r="H45" i="8" s="1"/>
  <c r="H42" i="8"/>
  <c r="H47" i="8" s="1"/>
  <c r="E11" i="6"/>
  <c r="D13" i="6"/>
  <c r="K35" i="16"/>
  <c r="K37" i="16" s="1"/>
  <c r="G16" i="20"/>
  <c r="G21" i="20" s="1"/>
  <c r="L14" i="20"/>
  <c r="L16" i="20" s="1"/>
  <c r="L21" i="20" s="1"/>
  <c r="G34" i="20"/>
  <c r="I16" i="20"/>
  <c r="I21" i="20" s="1"/>
  <c r="I34" i="20"/>
  <c r="I36" i="20" s="1"/>
  <c r="L35" i="20"/>
  <c r="F36" i="20"/>
  <c r="H34" i="8"/>
  <c r="G42" i="20"/>
  <c r="G47" i="20" s="1"/>
  <c r="G121" i="21"/>
  <c r="G120" i="21"/>
  <c r="G118" i="21"/>
  <c r="I18" i="12"/>
  <c r="J18" i="12" s="1"/>
  <c r="E11" i="20"/>
  <c r="E31" i="20" s="1"/>
  <c r="K8" i="20"/>
  <c r="K11" i="20" s="1"/>
  <c r="E35" i="16"/>
  <c r="E40" i="20" s="1"/>
  <c r="E26" i="16"/>
  <c r="B19" i="8" s="1"/>
  <c r="E32" i="16"/>
  <c r="E24" i="16"/>
  <c r="E14" i="20"/>
  <c r="G14" i="8" s="1"/>
  <c r="G72" i="21"/>
  <c r="B130" i="21"/>
  <c r="B35" i="12"/>
  <c r="B40" i="8" s="1"/>
  <c r="D20" i="12"/>
  <c r="E14" i="8" s="1"/>
  <c r="B32" i="12"/>
  <c r="B34" i="8" s="1"/>
  <c r="D30" i="12"/>
  <c r="D29" i="8"/>
  <c r="D36" i="20"/>
  <c r="L40" i="20" l="1"/>
  <c r="L42" i="20" s="1"/>
  <c r="L47" i="20" s="1"/>
  <c r="C45" i="8"/>
  <c r="I45" i="20"/>
  <c r="E8" i="8"/>
  <c r="D8" i="8"/>
  <c r="D11" i="8" s="1"/>
  <c r="I14" i="8"/>
  <c r="B16" i="8"/>
  <c r="B41" i="8"/>
  <c r="D41" i="8" s="1"/>
  <c r="D32" i="6"/>
  <c r="E32" i="6" s="1"/>
  <c r="E41" i="8" s="1"/>
  <c r="H98" i="21"/>
  <c r="H106" i="21" s="1"/>
  <c r="E19" i="20"/>
  <c r="D19" i="8"/>
  <c r="D35" i="12"/>
  <c r="E35" i="12" s="1"/>
  <c r="E40" i="8" s="1"/>
  <c r="C42" i="8"/>
  <c r="G40" i="8"/>
  <c r="G29" i="8"/>
  <c r="I29" i="8" s="1"/>
  <c r="K29" i="20"/>
  <c r="G32" i="6"/>
  <c r="G34" i="6" s="1"/>
  <c r="I15" i="8"/>
  <c r="I30" i="12"/>
  <c r="G32" i="12"/>
  <c r="I32" i="12" s="1"/>
  <c r="J32" i="12" s="1"/>
  <c r="G26" i="12"/>
  <c r="I20" i="12"/>
  <c r="H36" i="8"/>
  <c r="H16" i="8"/>
  <c r="H21" i="8" s="1"/>
  <c r="E13" i="6"/>
  <c r="D15" i="6"/>
  <c r="E15" i="6" s="1"/>
  <c r="G36" i="20"/>
  <c r="L34" i="20"/>
  <c r="L36" i="20" s="1"/>
  <c r="G117" i="21"/>
  <c r="G88" i="21"/>
  <c r="G92" i="21" s="1"/>
  <c r="G76" i="21"/>
  <c r="B132" i="21"/>
  <c r="B129" i="21"/>
  <c r="B127" i="21"/>
  <c r="B128" i="21"/>
  <c r="B131" i="21"/>
  <c r="E34" i="20"/>
  <c r="E16" i="20"/>
  <c r="E21" i="20" s="1"/>
  <c r="K14" i="20"/>
  <c r="K16" i="20" s="1"/>
  <c r="K21" i="20" s="1"/>
  <c r="E42" i="20"/>
  <c r="E47" i="20" s="1"/>
  <c r="E37" i="16"/>
  <c r="B45" i="8" s="1"/>
  <c r="I8" i="8"/>
  <c r="I11" i="8" s="1"/>
  <c r="J8" i="8"/>
  <c r="G11" i="8"/>
  <c r="D32" i="12"/>
  <c r="E32" i="12" s="1"/>
  <c r="G37" i="12"/>
  <c r="G45" i="8" s="1"/>
  <c r="G106" i="21"/>
  <c r="B21" i="8" l="1"/>
  <c r="D21" i="8" s="1"/>
  <c r="I35" i="12"/>
  <c r="J35" i="12" s="1"/>
  <c r="D14" i="8"/>
  <c r="D16" i="8" s="1"/>
  <c r="H105" i="21"/>
  <c r="D26" i="12"/>
  <c r="E45" i="20"/>
  <c r="I26" i="12"/>
  <c r="G19" i="8"/>
  <c r="I19" i="8" s="1"/>
  <c r="G41" i="8"/>
  <c r="G42" i="8" s="1"/>
  <c r="I32" i="6"/>
  <c r="J32" i="6" s="1"/>
  <c r="I16" i="8"/>
  <c r="K19" i="20"/>
  <c r="I40" i="8"/>
  <c r="G34" i="8"/>
  <c r="G16" i="8"/>
  <c r="B134" i="21"/>
  <c r="J11" i="8"/>
  <c r="E36" i="20"/>
  <c r="K34" i="20"/>
  <c r="D34" i="8"/>
  <c r="D40" i="8"/>
  <c r="D42" i="8" s="1"/>
  <c r="B42" i="8"/>
  <c r="E42" i="8" s="1"/>
  <c r="K40" i="20"/>
  <c r="K42" i="20" s="1"/>
  <c r="K47" i="20" s="1"/>
  <c r="D42" i="20"/>
  <c r="D47" i="20" s="1"/>
  <c r="K45" i="20"/>
  <c r="I45" i="8"/>
  <c r="I37" i="12"/>
  <c r="B47" i="8" l="1"/>
  <c r="D47" i="8" s="1"/>
  <c r="D37" i="12"/>
  <c r="D45" i="8"/>
  <c r="G47" i="8"/>
  <c r="I47" i="8" s="1"/>
  <c r="J42" i="8"/>
  <c r="I41" i="8"/>
  <c r="I42" i="8" s="1"/>
  <c r="G21" i="8"/>
  <c r="J34" i="8"/>
  <c r="I34" i="8"/>
  <c r="E34" i="8"/>
  <c r="I21" i="8" l="1"/>
  <c r="AM19" i="21"/>
  <c r="AK23" i="21"/>
  <c r="F60" i="21" l="1"/>
  <c r="AZ14" i="21" l="1"/>
  <c r="AI23" i="21"/>
  <c r="AL23" i="21" s="1"/>
  <c r="AM23" i="21" l="1"/>
  <c r="E57" i="21" l="1"/>
  <c r="F58" i="21" l="1"/>
  <c r="F57" i="21"/>
  <c r="C28" i="19" l="1"/>
  <c r="H20" i="8" l="1"/>
  <c r="H46" i="8" l="1"/>
  <c r="J41" i="8"/>
  <c r="C20" i="20" l="1"/>
  <c r="C46" i="20"/>
  <c r="K22" i="16" l="1"/>
  <c r="C24" i="16"/>
  <c r="G22" i="12" l="1"/>
  <c r="K24" i="16"/>
  <c r="D22" i="12"/>
  <c r="E22" i="12" s="1"/>
  <c r="B24" i="12"/>
  <c r="D24" i="12" s="1"/>
  <c r="E24" i="12" s="1"/>
  <c r="I22" i="12" l="1"/>
  <c r="J22" i="12" s="1"/>
  <c r="G24" i="12"/>
  <c r="I24" i="12" s="1"/>
  <c r="J24" i="12" s="1"/>
  <c r="J14" i="8" l="1"/>
  <c r="J40" i="8" l="1"/>
  <c r="C57" i="21" l="1"/>
  <c r="D60" i="21"/>
  <c r="D10" i="10"/>
  <c r="E10" i="10" s="1"/>
  <c r="I10" i="10"/>
  <c r="D58" i="21" l="1"/>
  <c r="D57" i="21"/>
  <c r="J10" i="10"/>
  <c r="D16" i="10" l="1"/>
  <c r="E16" i="10" s="1"/>
  <c r="K16" i="15"/>
  <c r="I16" i="10"/>
  <c r="J16" i="10" s="1"/>
  <c r="D18" i="10" l="1"/>
  <c r="E18" i="10" s="1"/>
  <c r="I18" i="10"/>
  <c r="J18" i="10" s="1"/>
  <c r="D12" i="10" l="1"/>
  <c r="E12" i="10" s="1"/>
  <c r="K12" i="15"/>
  <c r="I12" i="10"/>
  <c r="J12" i="10" s="1"/>
  <c r="B28" i="19" l="1"/>
  <c r="K22" i="15"/>
  <c r="I14" i="10"/>
  <c r="J14" i="10" s="1"/>
  <c r="D14" i="10" l="1"/>
  <c r="E14" i="10" s="1"/>
  <c r="AI25" i="21" l="1"/>
  <c r="AL25" i="21" s="1"/>
  <c r="AE25" i="21"/>
  <c r="AZ29" i="21"/>
  <c r="C36" i="8"/>
  <c r="C26" i="8"/>
  <c r="C31" i="8" s="1"/>
  <c r="AM25" i="21" l="1"/>
  <c r="D29" i="11" l="1"/>
  <c r="D28" i="11" l="1"/>
  <c r="E28" i="11" s="1"/>
  <c r="B30" i="20" l="1"/>
  <c r="K25" i="14"/>
  <c r="B29" i="14"/>
  <c r="B25" i="20"/>
  <c r="K27" i="14" l="1"/>
  <c r="K29" i="14"/>
  <c r="G25" i="8"/>
  <c r="G29" i="6"/>
  <c r="I29" i="6" s="1"/>
  <c r="J29" i="6" s="1"/>
  <c r="J25" i="6"/>
  <c r="G27" i="6"/>
  <c r="I25" i="6"/>
  <c r="B27" i="6"/>
  <c r="B30" i="8" s="1"/>
  <c r="D25" i="6"/>
  <c r="E25" i="6" s="1"/>
  <c r="D29" i="6"/>
  <c r="E29" i="6" s="1"/>
  <c r="K25" i="20"/>
  <c r="K26" i="20" s="1"/>
  <c r="K31" i="20" s="1"/>
  <c r="B26" i="20"/>
  <c r="B31" i="20" s="1"/>
  <c r="B35" i="20"/>
  <c r="B36" i="8" l="1"/>
  <c r="D35" i="8"/>
  <c r="K35" i="20"/>
  <c r="K36" i="20" s="1"/>
  <c r="B36" i="20"/>
  <c r="G26" i="8"/>
  <c r="J25" i="8"/>
  <c r="I25" i="8"/>
  <c r="I26" i="8" s="1"/>
  <c r="G35" i="8"/>
  <c r="B26" i="8"/>
  <c r="D25" i="8"/>
  <c r="D26" i="8" s="1"/>
  <c r="E25" i="8"/>
  <c r="G30" i="8"/>
  <c r="I30" i="8" s="1"/>
  <c r="I27" i="6"/>
  <c r="K30" i="20"/>
  <c r="D27" i="6"/>
  <c r="D30" i="8"/>
  <c r="E35" i="8" l="1"/>
  <c r="D36" i="8"/>
  <c r="E36" i="8" s="1"/>
  <c r="I35" i="8"/>
  <c r="G36" i="8"/>
  <c r="J36" i="8" s="1"/>
  <c r="E26" i="8"/>
  <c r="B31" i="8"/>
  <c r="D31" i="8" s="1"/>
  <c r="G31" i="8"/>
  <c r="I31" i="8" s="1"/>
  <c r="J26" i="8"/>
  <c r="J35" i="8" l="1"/>
  <c r="I36" i="8"/>
  <c r="B20" i="20" l="1"/>
  <c r="J15" i="8" l="1"/>
  <c r="E22" i="15" l="1"/>
  <c r="C60" i="21"/>
  <c r="I8" i="10" l="1"/>
  <c r="J8" i="10" s="1"/>
  <c r="D8" i="10"/>
  <c r="Z51" i="21"/>
  <c r="B44" i="21"/>
  <c r="D22" i="10"/>
  <c r="E22" i="10" s="1"/>
  <c r="I22" i="10"/>
  <c r="J22" i="10" s="1"/>
  <c r="G60" i="21"/>
  <c r="E20" i="15"/>
  <c r="G20" i="10" s="1"/>
  <c r="K8" i="15"/>
  <c r="K20" i="15" s="1"/>
  <c r="I20" i="10" l="1"/>
  <c r="J20" i="10" s="1"/>
  <c r="D20" i="10"/>
  <c r="E20" i="10" s="1"/>
  <c r="D9" i="11" l="1"/>
  <c r="E9" i="11" s="1"/>
  <c r="I9" i="11"/>
  <c r="J9" i="11" s="1"/>
  <c r="K9" i="17"/>
  <c r="E18" i="17" l="1"/>
  <c r="D18" i="17" s="1"/>
  <c r="D13" i="11"/>
  <c r="E13" i="11" s="1"/>
  <c r="E15" i="17"/>
  <c r="D15" i="11" s="1"/>
  <c r="E15" i="11" s="1"/>
  <c r="K13" i="17"/>
  <c r="K15" i="17" s="1"/>
  <c r="K18" i="17" l="1"/>
  <c r="K20" i="17" s="1"/>
  <c r="B18" i="11"/>
  <c r="D20" i="17"/>
  <c r="E10" i="17"/>
  <c r="K8" i="17"/>
  <c r="K10" i="17" s="1"/>
  <c r="E20" i="17"/>
  <c r="I13" i="11"/>
  <c r="J13" i="11" s="1"/>
  <c r="G15" i="11"/>
  <c r="I15" i="11" s="1"/>
  <c r="J15" i="11" s="1"/>
  <c r="AY15" i="21" l="1"/>
  <c r="B20" i="11"/>
  <c r="G27" i="21"/>
  <c r="D28" i="19"/>
  <c r="K28" i="19" s="1"/>
  <c r="D18" i="11"/>
  <c r="E18" i="11" s="1"/>
  <c r="G18" i="11"/>
  <c r="D20" i="11"/>
  <c r="E20" i="11" s="1"/>
  <c r="AY8" i="21"/>
  <c r="G26" i="21"/>
  <c r="E28" i="19"/>
  <c r="I8" i="11"/>
  <c r="J8" i="11" s="1"/>
  <c r="G10" i="11"/>
  <c r="I10" i="11" s="1"/>
  <c r="J10" i="11" s="1"/>
  <c r="D8" i="11"/>
  <c r="E8" i="11" s="1"/>
  <c r="B10" i="11"/>
  <c r="D10" i="11" s="1"/>
  <c r="E10" i="11" s="1"/>
  <c r="AE27" i="21" l="1"/>
  <c r="AZ15" i="21"/>
  <c r="AK27" i="21"/>
  <c r="AL27" i="21" s="1"/>
  <c r="AM27" i="21" s="1"/>
  <c r="AK26" i="21"/>
  <c r="G20" i="11"/>
  <c r="I18" i="11"/>
  <c r="J18" i="11" l="1"/>
  <c r="I20" i="11"/>
  <c r="J20" i="11" s="1"/>
  <c r="AI26" i="21" l="1"/>
  <c r="AL26" i="21" s="1"/>
  <c r="AZ8" i="21"/>
  <c r="AE26" i="21"/>
  <c r="AM26" i="21" l="1"/>
  <c r="BB26" i="21" l="1"/>
  <c r="E46" i="20" l="1"/>
  <c r="G23" i="6"/>
  <c r="G46" i="8"/>
  <c r="I46" i="8" s="1"/>
  <c r="I34" i="6"/>
  <c r="K46" i="20"/>
  <c r="G20" i="8" l="1"/>
  <c r="I20" i="8" s="1"/>
  <c r="I23" i="6"/>
  <c r="K20" i="20"/>
  <c r="E20" i="20"/>
  <c r="B46" i="8"/>
  <c r="D46" i="8" s="1"/>
  <c r="D34" i="6"/>
  <c r="B20" i="8" l="1"/>
  <c r="D20" i="8" s="1"/>
  <c r="D23" i="6"/>
  <c r="G29" i="11" l="1"/>
  <c r="I29" i="11" s="1"/>
  <c r="G28" i="11" l="1"/>
  <c r="I28" i="11" s="1"/>
  <c r="J28" i="11" s="1"/>
  <c r="G26" i="11" l="1"/>
  <c r="I26" i="11" s="1"/>
  <c r="B26" i="11" l="1"/>
  <c r="D26" i="11" s="1"/>
  <c r="BD27" i="21"/>
  <c r="G25" i="11" l="1"/>
  <c r="I25" i="11" s="1"/>
  <c r="G22" i="11"/>
  <c r="J22" i="11" l="1"/>
  <c r="I22" i="11"/>
  <c r="B22" i="11"/>
  <c r="D22" i="11" s="1"/>
  <c r="E22" i="11" s="1"/>
  <c r="B25" i="11"/>
  <c r="D25" i="11" s="1"/>
</calcChain>
</file>

<file path=xl/sharedStrings.xml><?xml version="1.0" encoding="utf-8"?>
<sst xmlns="http://schemas.openxmlformats.org/spreadsheetml/2006/main" count="886" uniqueCount="274">
  <si>
    <t>Dividends declared par share</t>
  </si>
  <si>
    <t>Total external revenue</t>
  </si>
  <si>
    <t>Total operating revenues</t>
  </si>
  <si>
    <t xml:space="preserve"> </t>
  </si>
  <si>
    <t>Intersegment revenue</t>
  </si>
  <si>
    <t>Revenues</t>
  </si>
  <si>
    <t xml:space="preserve">   Total</t>
  </si>
  <si>
    <t xml:space="preserve">   Postpaid</t>
  </si>
  <si>
    <t xml:space="preserve">   Prepaid</t>
  </si>
  <si>
    <t>Change</t>
  </si>
  <si>
    <t>% Change</t>
  </si>
  <si>
    <t xml:space="preserve">Capital expenditures </t>
  </si>
  <si>
    <t xml:space="preserve">TELUS Corporation </t>
  </si>
  <si>
    <t xml:space="preserve">   Voice - local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</si>
  <si>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</si>
  <si>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</si>
  <si>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</si>
  <si>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</si>
  <si>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</si>
  <si>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</si>
  <si>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</si>
  <si>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</si>
  <si>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</si>
  <si>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</si>
  <si>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</si>
  <si>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</si>
  <si>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</si>
  <si>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</si>
  <si>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</si>
  <si>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</si>
  <si>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</si>
  <si>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</si>
  <si>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</si>
  <si>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</si>
  <si>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</si>
  <si>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</si>
  <si>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</si>
  <si>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</si>
  <si>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Data</t>
  </si>
  <si>
    <t xml:space="preserve">  - Segmented Data (Historical Trend)</t>
  </si>
  <si>
    <t>Velocity High Speed Internet Subscribers</t>
  </si>
  <si>
    <t>Wireless Subscribers (000s)</t>
  </si>
  <si>
    <t>Q104</t>
  </si>
  <si>
    <t>Network Revenue ($ millions)</t>
  </si>
  <si>
    <t>Q1</t>
  </si>
  <si>
    <t>Q2</t>
  </si>
  <si>
    <t>Q3</t>
  </si>
  <si>
    <t>Q4</t>
  </si>
  <si>
    <t xml:space="preserve">  TELUS Wireline</t>
  </si>
  <si>
    <t xml:space="preserve">TELUS Wireline </t>
  </si>
  <si>
    <t xml:space="preserve">  TELUS Wireless</t>
  </si>
  <si>
    <t xml:space="preserve">TELUS Wireless </t>
  </si>
  <si>
    <t>TELUS Wireless</t>
  </si>
  <si>
    <t>TELUS Wireline</t>
  </si>
  <si>
    <t>Subscriber gross adds (000s)</t>
  </si>
  <si>
    <t xml:space="preserve">Q3 </t>
  </si>
  <si>
    <t>NAL Losses (000s)</t>
  </si>
  <si>
    <t>Background NAL Calcs</t>
  </si>
  <si>
    <t>Total</t>
  </si>
  <si>
    <t>Losses</t>
  </si>
  <si>
    <t>Res</t>
  </si>
  <si>
    <t>Total operating expense</t>
  </si>
  <si>
    <t>Data Revenue</t>
  </si>
  <si>
    <t>Wireline Data Revenue</t>
  </si>
  <si>
    <t>Wireless EBITDA</t>
  </si>
  <si>
    <t>12 Months trailing</t>
  </si>
  <si>
    <t>Total Revenues</t>
  </si>
  <si>
    <t>Wireless</t>
  </si>
  <si>
    <t>Wireline Data</t>
  </si>
  <si>
    <t>Wireline Other</t>
  </si>
  <si>
    <t>Wireline EBITDA</t>
  </si>
  <si>
    <t>Consolidated EBITDA</t>
  </si>
  <si>
    <t>Wireline</t>
  </si>
  <si>
    <t>total</t>
  </si>
  <si>
    <t>Return On Equity</t>
  </si>
  <si>
    <t>Revenues (%)</t>
  </si>
  <si>
    <t>EBITDA</t>
  </si>
  <si>
    <t>Non-GAAP measures and definitions of key operating indicators</t>
  </si>
  <si>
    <t>Non-GAAP measures and definitions</t>
  </si>
  <si>
    <t>LD</t>
  </si>
  <si>
    <t>Other</t>
  </si>
  <si>
    <t>total customer connections</t>
  </si>
  <si>
    <t>Total Residential NAL Losses</t>
  </si>
  <si>
    <t>EBITDA (%)</t>
  </si>
  <si>
    <t>Total Customer Connections</t>
  </si>
  <si>
    <t>Wireline Customer Connections</t>
  </si>
  <si>
    <t>Wireless Customer Connections</t>
  </si>
  <si>
    <t>Q1-10</t>
  </si>
  <si>
    <t>Q1 2010</t>
  </si>
  <si>
    <t>Restated</t>
  </si>
  <si>
    <t>Q2-10</t>
  </si>
  <si>
    <t>Q2 2010</t>
  </si>
  <si>
    <t>Q3-10</t>
  </si>
  <si>
    <t>Q3 2010</t>
  </si>
  <si>
    <t>Q4-10</t>
  </si>
  <si>
    <t>Q4 2010</t>
  </si>
  <si>
    <t xml:space="preserve">  TELUS Wireless </t>
  </si>
  <si>
    <t>Q1-11</t>
  </si>
  <si>
    <t>Q2-11</t>
  </si>
  <si>
    <t>Q3-11</t>
  </si>
  <si>
    <t>Q1 2011</t>
  </si>
  <si>
    <t xml:space="preserve">   Data service and equipment</t>
  </si>
  <si>
    <t xml:space="preserve">   Other services and equipment</t>
  </si>
  <si>
    <t>Non-Operating Revenue</t>
  </si>
  <si>
    <t>Wireline Non-operating</t>
  </si>
  <si>
    <t>Wireless Non-operating</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</si>
  <si>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</si>
  <si>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</si>
  <si>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</si>
  <si>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</si>
  <si>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</si>
  <si>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</si>
  <si>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</si>
  <si>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</si>
  <si>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 xml:space="preserve">   Data services &amp; equipment</t>
  </si>
  <si>
    <t xml:space="preserve">   Other services &amp; equipment</t>
  </si>
  <si>
    <t xml:space="preserve">   Other operating income</t>
  </si>
  <si>
    <t>Q2 2011</t>
  </si>
  <si>
    <t>(647) 837-1606</t>
  </si>
  <si>
    <t>Q4-11</t>
  </si>
  <si>
    <t>Q3 2011</t>
  </si>
  <si>
    <t>Q4 2011</t>
  </si>
  <si>
    <t>Q1-12</t>
  </si>
  <si>
    <t>Q2-12</t>
  </si>
  <si>
    <t>Q3-12</t>
  </si>
  <si>
    <t>Q4-12</t>
  </si>
  <si>
    <t>Q1 2012</t>
  </si>
  <si>
    <t>Residential</t>
  </si>
  <si>
    <t>Q2 2012</t>
  </si>
  <si>
    <t>--</t>
  </si>
  <si>
    <t>Blended Churn</t>
  </si>
  <si>
    <t>Postpaid Churn</t>
  </si>
  <si>
    <t>Q3 2012</t>
  </si>
  <si>
    <t>Q4 2012</t>
  </si>
  <si>
    <t>Q1-13</t>
  </si>
  <si>
    <t>Q2-13</t>
  </si>
  <si>
    <t>Q3-13</t>
  </si>
  <si>
    <t>Q4-13</t>
  </si>
  <si>
    <t>Q1 2013</t>
  </si>
  <si>
    <r>
      <t>Net debt</t>
    </r>
    <r>
      <rPr>
        <vertAlign val="superscript"/>
        <sz val="12"/>
        <color indexed="8"/>
        <rFont val="Arial"/>
        <family val="2"/>
      </rPr>
      <t>4</t>
    </r>
  </si>
  <si>
    <r>
      <t>Free cash flow</t>
    </r>
    <r>
      <rPr>
        <vertAlign val="superscript"/>
        <sz val="12"/>
        <color indexed="8"/>
        <rFont val="Arial"/>
        <family val="2"/>
      </rPr>
      <t>3</t>
    </r>
  </si>
  <si>
    <t>Q2 2013</t>
  </si>
  <si>
    <t>Darrell Rae</t>
  </si>
  <si>
    <t>darrell.rae@telus.com</t>
  </si>
  <si>
    <t>Robert Mitchell</t>
  </si>
  <si>
    <t>Q3 2013</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</si>
  <si>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</si>
  <si>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t>Q4 2013</t>
  </si>
  <si>
    <t>Full-Time Equivalent (FTE) employees</t>
  </si>
  <si>
    <t>Full-Time Equivalent (FTE) employees, excluding TELUS International</t>
  </si>
  <si>
    <t>Internet Subs</t>
  </si>
  <si>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</si>
  <si>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TV total Subs</t>
  </si>
  <si>
    <t>TV net adds</t>
  </si>
  <si>
    <t>Internet net adds</t>
  </si>
  <si>
    <t>Q1-14</t>
  </si>
  <si>
    <t>Q4-14</t>
  </si>
  <si>
    <t>Q1 2014</t>
  </si>
  <si>
    <t>Q2-14</t>
  </si>
  <si>
    <t>Q3-14</t>
  </si>
  <si>
    <t>EBITDA excluding COA</t>
  </si>
  <si>
    <t>EBITDA margin (total revenue)</t>
  </si>
  <si>
    <t>EBITDA less capex</t>
  </si>
  <si>
    <t>EBITDA margin</t>
  </si>
  <si>
    <t>EBITDA  excluding COA</t>
  </si>
  <si>
    <r>
      <rPr>
        <vertAlign val="superscript"/>
        <sz val="11"/>
        <color indexed="8"/>
        <rFont val="Arial"/>
        <family val="2"/>
      </rPr>
      <t>(A)</t>
    </r>
    <r>
      <rPr>
        <sz val="11"/>
        <color indexed="8"/>
        <rFont val="Arial"/>
        <family val="2"/>
      </rPr>
      <t xml:space="preserve">May not balance due to rounding alignment to YTD figures. </t>
    </r>
  </si>
  <si>
    <r>
      <t>Operating Statistics - Historical Trend</t>
    </r>
    <r>
      <rPr>
        <b/>
        <vertAlign val="superscript"/>
        <sz val="16"/>
        <color indexed="8"/>
        <rFont val="Arial"/>
        <family val="2"/>
      </rPr>
      <t>(A)</t>
    </r>
  </si>
  <si>
    <r>
      <t>Operating Statistics</t>
    </r>
    <r>
      <rPr>
        <b/>
        <vertAlign val="superscript"/>
        <sz val="16"/>
        <color indexed="8"/>
        <rFont val="Arial"/>
        <family val="2"/>
      </rPr>
      <t>(A)</t>
    </r>
  </si>
  <si>
    <r>
      <t>Operations - Historical Trend</t>
    </r>
    <r>
      <rPr>
        <b/>
        <vertAlign val="superscript"/>
        <sz val="16"/>
        <color indexed="8"/>
        <rFont val="Arial"/>
        <family val="2"/>
      </rPr>
      <t>(A)</t>
    </r>
  </si>
  <si>
    <r>
      <t>Employee benefits expense</t>
    </r>
    <r>
      <rPr>
        <vertAlign val="superscript"/>
        <sz val="12"/>
        <rFont val="Arial"/>
        <family val="2"/>
      </rPr>
      <t>(B)</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</si>
  <si>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</si>
  <si>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</si>
  <si>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</si>
  <si>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</si>
  <si>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Subscriber net adds (000s)</t>
  </si>
  <si>
    <t>Blended ARPU ($)</t>
  </si>
  <si>
    <t>thousands (000s)</t>
  </si>
  <si>
    <t>Q2 2014</t>
  </si>
  <si>
    <t>Q3 2014</t>
  </si>
  <si>
    <t>High Speed Internet Subscriber net additions (losses)</t>
  </si>
  <si>
    <t>Q4 2014</t>
  </si>
  <si>
    <t xml:space="preserve">   Voice revenue</t>
  </si>
  <si>
    <t>Voice Revenue</t>
  </si>
  <si>
    <t>Wireline Voice</t>
  </si>
  <si>
    <t>Q4/15</t>
  </si>
  <si>
    <t>Q3/15</t>
  </si>
  <si>
    <t>Q2/15</t>
  </si>
  <si>
    <t>Q1/15</t>
  </si>
  <si>
    <t>Q4-15</t>
  </si>
  <si>
    <t>Q1-15</t>
  </si>
  <si>
    <t>Q2-15</t>
  </si>
  <si>
    <t>Q3-15</t>
  </si>
  <si>
    <t>Q1 2015</t>
  </si>
  <si>
    <r>
      <t>(C)</t>
    </r>
    <r>
      <rPr>
        <sz val="11"/>
        <color indexed="8"/>
        <rFont val="Arial"/>
        <family val="2"/>
      </rPr>
      <t xml:space="preserve"> Includes intersegment network revenue.</t>
    </r>
  </si>
  <si>
    <r>
      <t>Retention spend % network revenue</t>
    </r>
    <r>
      <rPr>
        <b/>
        <vertAlign val="superscript"/>
        <sz val="12"/>
        <color indexed="8"/>
        <rFont val="Arial"/>
        <family val="2"/>
      </rPr>
      <t>(C)</t>
    </r>
  </si>
  <si>
    <r>
      <t>Population coverage in millions - HSPA</t>
    </r>
    <r>
      <rPr>
        <b/>
        <vertAlign val="superscript"/>
        <sz val="12"/>
        <color indexed="8"/>
        <rFont val="Arial"/>
        <family val="2"/>
      </rPr>
      <t>(D)</t>
    </r>
  </si>
  <si>
    <r>
      <t>Population coverage in millions - LTE</t>
    </r>
    <r>
      <rPr>
        <b/>
        <vertAlign val="superscript"/>
        <sz val="12"/>
        <color indexed="8"/>
        <rFont val="Arial"/>
        <family val="2"/>
      </rPr>
      <t>(D)</t>
    </r>
  </si>
  <si>
    <r>
      <rPr>
        <vertAlign val="superscript"/>
        <sz val="11"/>
        <rFont val="Arial"/>
        <family val="2"/>
      </rPr>
      <t>(A)</t>
    </r>
    <r>
      <rPr>
        <sz val="11"/>
        <rFont val="Arial"/>
        <family val="2"/>
      </rPr>
      <t>May not balance due to rounding alignment to YTD figures.</t>
    </r>
  </si>
  <si>
    <t>Segmented Data</t>
  </si>
  <si>
    <t>Basic earnings per share ($)</t>
  </si>
  <si>
    <t>Dividends declared per share ($)</t>
  </si>
  <si>
    <r>
      <t>Return on common equity</t>
    </r>
    <r>
      <rPr>
        <vertAlign val="superscript"/>
        <sz val="12"/>
        <color indexed="8"/>
        <rFont val="Arial"/>
        <family val="2"/>
      </rPr>
      <t>1</t>
    </r>
  </si>
  <si>
    <t>Outstanding shares at end of period (M)</t>
  </si>
  <si>
    <t>Basic weighted average shares outstanding (M)</t>
  </si>
  <si>
    <t>Selected Consolidated Data</t>
  </si>
  <si>
    <t>Revenues arising from contracts with customers</t>
  </si>
  <si>
    <r>
      <t>(C)</t>
    </r>
    <r>
      <rPr>
        <sz val="11"/>
        <color indexed="8"/>
        <rFont val="Arial"/>
        <family val="2"/>
      </rPr>
      <t xml:space="preserve"> Includes intersegment network revenue.  </t>
    </r>
  </si>
  <si>
    <r>
      <t>(D)</t>
    </r>
    <r>
      <rPr>
        <sz val="11"/>
        <color indexed="8"/>
        <rFont val="Arial"/>
        <family val="2"/>
      </rPr>
      <t xml:space="preserve"> Includes expanded coverage due to network access agreements, principally with Bell.</t>
    </r>
  </si>
  <si>
    <r>
      <rPr>
        <vertAlign val="superscript"/>
        <sz val="11"/>
        <rFont val="Arial"/>
        <family val="2"/>
      </rPr>
      <t xml:space="preserve">(A) </t>
    </r>
    <r>
      <rPr>
        <sz val="11"/>
        <rFont val="Arial"/>
        <family val="2"/>
      </rPr>
      <t xml:space="preserve">May not balance due to rounding alignment to YTD figures. </t>
    </r>
  </si>
  <si>
    <r>
      <t xml:space="preserve">7 </t>
    </r>
    <r>
      <rPr>
        <b/>
        <u/>
        <sz val="10"/>
        <rFont val="Arial"/>
        <family val="2"/>
      </rPr>
      <t>Average revenue per subscriber unit per month (ARPU)</t>
    </r>
    <r>
      <rPr>
        <sz val="10"/>
        <rFont val="Arial"/>
        <family val="2"/>
      </rPr>
      <t xml:space="preserve"> is calculated as Network revenue divided by the average number of subscriber units on the network during the period and expressed as a rate per month. </t>
    </r>
  </si>
  <si>
    <r>
      <t>8</t>
    </r>
    <r>
      <rPr>
        <sz val="10"/>
        <rFont val="Arial"/>
        <family val="2"/>
      </rPr>
      <t xml:space="preserve"> </t>
    </r>
    <r>
      <rPr>
        <b/>
        <u/>
        <sz val="10"/>
        <rFont val="Arial"/>
        <family val="2"/>
      </rPr>
      <t>Churn per month</t>
    </r>
    <r>
      <rPr>
        <sz val="10"/>
        <rFont val="Arial"/>
        <family val="2"/>
      </rPr>
      <t xml:space="preserve"> is calculated as the number of subscriber units deactivated during a given period divided by the average number of subscriber units on the network during the period, and expressed as a rate per month. A TELUS or Koodo brand prepaid subscriber is deactivated when the subscriber has no usage for 90 days following expiry of the prepaid credits.</t>
    </r>
  </si>
  <si>
    <r>
      <t>9</t>
    </r>
    <r>
      <rPr>
        <sz val="10"/>
        <rFont val="Arial"/>
        <family val="2"/>
      </rPr>
      <t xml:space="preserve"> </t>
    </r>
    <r>
      <rPr>
        <b/>
        <u/>
        <sz val="10"/>
        <rFont val="Arial"/>
        <family val="2"/>
      </rPr>
      <t>Cost of acquisition (COA)</t>
    </r>
    <r>
      <rPr>
        <sz val="10"/>
        <rFont val="Arial"/>
        <family val="2"/>
      </rPr>
      <t xml:space="preserve"> consists of the total of the device subsidy (the device cost to TELUS less initial charge to customer), commissions, and advertising and promotion expenses related to the initial subscriber acquisition during a given period. As defined, COA excludes costs to retain existing subscribers (retention spend).</t>
    </r>
  </si>
  <si>
    <r>
      <t>10</t>
    </r>
    <r>
      <rPr>
        <sz val="10"/>
        <rFont val="Arial"/>
        <family val="2"/>
      </rPr>
      <t xml:space="preserve"> </t>
    </r>
    <r>
      <rPr>
        <b/>
        <u/>
        <sz val="10"/>
        <rFont val="Arial"/>
        <family val="2"/>
      </rPr>
      <t>TV subscribers</t>
    </r>
    <r>
      <rPr>
        <sz val="10"/>
        <rFont val="Arial"/>
        <family val="2"/>
      </rPr>
      <t xml:space="preserve"> consist of IP-based Optik TV subscribers and TELUS Satellite TV subscribers.</t>
    </r>
  </si>
  <si>
    <r>
      <t>Net debt : EBITDA (times)</t>
    </r>
    <r>
      <rPr>
        <vertAlign val="superscript"/>
        <sz val="12"/>
        <color indexed="8"/>
        <rFont val="Arial"/>
        <family val="2"/>
      </rPr>
      <t>5</t>
    </r>
  </si>
  <si>
    <r>
      <t>Capital expenditure intensity</t>
    </r>
    <r>
      <rPr>
        <b/>
        <vertAlign val="superscript"/>
        <sz val="12"/>
        <color indexed="8"/>
        <rFont val="Arial"/>
        <family val="2"/>
      </rPr>
      <t>6</t>
    </r>
  </si>
  <si>
    <r>
      <t>ARPU ($)</t>
    </r>
    <r>
      <rPr>
        <b/>
        <vertAlign val="superscript"/>
        <sz val="12"/>
        <color indexed="8"/>
        <rFont val="Arial"/>
        <family val="2"/>
      </rPr>
      <t>7</t>
    </r>
  </si>
  <si>
    <r>
      <t>Churn, per month (%)</t>
    </r>
    <r>
      <rPr>
        <b/>
        <vertAlign val="superscript"/>
        <sz val="12"/>
        <color indexed="8"/>
        <rFont val="Arial"/>
        <family val="2"/>
      </rPr>
      <t>8</t>
    </r>
  </si>
  <si>
    <r>
      <t>COA per gross subscriber addition ($)</t>
    </r>
    <r>
      <rPr>
        <b/>
        <vertAlign val="superscript"/>
        <sz val="12"/>
        <color indexed="8"/>
        <rFont val="Arial"/>
        <family val="2"/>
      </rPr>
      <t>9</t>
    </r>
  </si>
  <si>
    <r>
      <t>TV subscriber net adds</t>
    </r>
    <r>
      <rPr>
        <b/>
        <vertAlign val="superscript"/>
        <sz val="12"/>
        <color indexed="8"/>
        <rFont val="Arial"/>
        <family val="2"/>
      </rPr>
      <t>10</t>
    </r>
  </si>
  <si>
    <r>
      <t>TV subscribers</t>
    </r>
    <r>
      <rPr>
        <b/>
        <vertAlign val="superscript"/>
        <sz val="12"/>
        <color indexed="8"/>
        <rFont val="Arial"/>
        <family val="2"/>
      </rPr>
      <t>10</t>
    </r>
  </si>
  <si>
    <t>Q2 2015</t>
  </si>
  <si>
    <r>
      <t>EBITDA interest coverage ratio</t>
    </r>
    <r>
      <rPr>
        <vertAlign val="superscript"/>
        <sz val="12"/>
        <color indexed="8"/>
        <rFont val="Arial"/>
        <family val="2"/>
      </rPr>
      <t>2 (A)</t>
    </r>
  </si>
  <si>
    <r>
      <t>Total customer connections (000s)</t>
    </r>
    <r>
      <rPr>
        <vertAlign val="superscript"/>
        <sz val="12"/>
        <color indexed="8"/>
        <rFont val="Arial"/>
        <family val="2"/>
      </rPr>
      <t>(B)</t>
    </r>
  </si>
  <si>
    <t>Net Income</t>
  </si>
  <si>
    <t>Segmented Data - Historical Trend</t>
  </si>
  <si>
    <t>COA expense</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</si>
  <si>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</si>
  <si>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</si>
  <si>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t>Q3 2015</t>
  </si>
  <si>
    <t>(604) 695-4314</t>
  </si>
  <si>
    <t>mi</t>
  </si>
  <si>
    <t>Residential Network access lines (NAL)</t>
  </si>
  <si>
    <t>Residential NAL net additions (losses)</t>
  </si>
  <si>
    <t>Q4 2015</t>
  </si>
  <si>
    <r>
      <rPr>
        <vertAlign val="superscript"/>
        <sz val="11"/>
        <rFont val="Arial"/>
        <family val="2"/>
      </rPr>
      <t>(B)</t>
    </r>
    <r>
      <rPr>
        <sz val="11"/>
        <rFont val="Arial"/>
        <family val="2"/>
      </rPr>
      <t xml:space="preserve"> Includes restructuring and other costs.</t>
    </r>
  </si>
  <si>
    <t>EBITDA excluding restructuring and other costs</t>
  </si>
  <si>
    <t>EBITDA margin excluding restructuring and other costs</t>
  </si>
  <si>
    <t>Restructuring and other costs included in total operating expense</t>
  </si>
  <si>
    <r>
      <t xml:space="preserve">(A) </t>
    </r>
    <r>
      <rPr>
        <sz val="11"/>
        <rFont val="Arial"/>
        <family val="2"/>
      </rPr>
      <t>EBITDA excluding restructuring and other costs.</t>
    </r>
  </si>
  <si>
    <r>
      <t>EBITDA excluding restructuring and other costs</t>
    </r>
    <r>
      <rPr>
        <b/>
        <vertAlign val="superscript"/>
        <sz val="12"/>
        <color indexed="8"/>
        <rFont val="Arial"/>
        <family val="2"/>
      </rPr>
      <t>(A)</t>
    </r>
  </si>
  <si>
    <r>
      <t>EBITDA margin excluding restructuring and other costs</t>
    </r>
    <r>
      <rPr>
        <b/>
        <vertAlign val="superscript"/>
        <sz val="12"/>
        <color indexed="8"/>
        <rFont val="Arial"/>
        <family val="2"/>
      </rPr>
      <t>(A)</t>
    </r>
  </si>
  <si>
    <r>
      <t>(A)</t>
    </r>
    <r>
      <rPr>
        <vertAlign val="superscript"/>
        <sz val="11"/>
        <color indexed="8"/>
        <rFont val="Arial"/>
        <family val="2"/>
      </rPr>
      <t xml:space="preserve"> </t>
    </r>
    <r>
      <rPr>
        <sz val="11"/>
        <color indexed="8"/>
        <rFont val="Arial"/>
        <family val="2"/>
      </rPr>
      <t>EBITDA has been adjusted to exclude restructuring and other costs (see Historical Trend pages for Wireless and Wireline).</t>
    </r>
  </si>
  <si>
    <t>EBITDA margin excluding restructuring and other costs (total revenue)</t>
  </si>
  <si>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</si>
  <si>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 xml:space="preserve">5 </t>
    </r>
    <r>
      <rPr>
        <b/>
        <u/>
        <sz val="10"/>
        <rFont val="Arial"/>
        <family val="2"/>
      </rPr>
      <t>Net debt to EBITDA</t>
    </r>
    <r>
      <rPr>
        <sz val="10"/>
        <rFont val="Arial"/>
        <family val="2"/>
      </rPr>
      <t xml:space="preserve">  excluding restructuring and other costs is defined as Net debt as at the end of the period divided by the 12-month trailing EBITDA excluding restructuring and other costs. TELUS’ current policy guideline for Net debt to EBITDA is from 2.0 to 2.5 times. Historically, Net debt to EBITDA excluding restructuring and other costs is similar to the Leverage Ratio covenant in TELUS’ credit facilities.</t>
    </r>
  </si>
  <si>
    <t>Q1-16</t>
  </si>
  <si>
    <t>Q2-16</t>
  </si>
  <si>
    <t>Q3-16</t>
  </si>
  <si>
    <t>Q4-16</t>
  </si>
  <si>
    <t>Q4/16</t>
  </si>
  <si>
    <t>Q3/16</t>
  </si>
  <si>
    <t>Q2/16</t>
  </si>
  <si>
    <t>Q1/16</t>
  </si>
  <si>
    <r>
      <t>High Speed Internet Subscribers</t>
    </r>
    <r>
      <rPr>
        <b/>
        <vertAlign val="superscript"/>
        <sz val="12"/>
        <color theme="1"/>
        <rFont val="Arial"/>
        <family val="2"/>
      </rPr>
      <t>(B)</t>
    </r>
  </si>
  <si>
    <t>Q1 2016</t>
  </si>
  <si>
    <r>
      <t xml:space="preserve">   Postpaid</t>
    </r>
    <r>
      <rPr>
        <vertAlign val="superscript"/>
        <sz val="12"/>
        <color theme="1"/>
        <rFont val="Arial"/>
        <family val="2"/>
      </rPr>
      <t>(B)</t>
    </r>
  </si>
  <si>
    <r>
      <t>Subscribers (000s)</t>
    </r>
    <r>
      <rPr>
        <b/>
        <vertAlign val="superscript"/>
        <sz val="12"/>
        <color theme="1"/>
        <rFont val="Arial"/>
        <family val="2"/>
      </rPr>
      <t>(B)</t>
    </r>
  </si>
  <si>
    <r>
      <t xml:space="preserve">   Total</t>
    </r>
    <r>
      <rPr>
        <vertAlign val="superscript"/>
        <sz val="12"/>
        <color theme="1"/>
        <rFont val="Arial"/>
        <family val="2"/>
      </rPr>
      <t>(B)</t>
    </r>
  </si>
  <si>
    <r>
      <t>Total Wireline Subscribers</t>
    </r>
    <r>
      <rPr>
        <b/>
        <vertAlign val="superscript"/>
        <sz val="12"/>
        <color theme="1"/>
        <rFont val="Arial"/>
        <family val="2"/>
      </rPr>
      <t>(B)</t>
    </r>
  </si>
  <si>
    <r>
      <rPr>
        <vertAlign val="superscript"/>
        <sz val="11"/>
        <rFont val="Arial"/>
        <family val="2"/>
      </rPr>
      <t>(B)</t>
    </r>
    <r>
      <rPr>
        <sz val="11"/>
        <rFont val="Arial"/>
        <family val="2"/>
      </rPr>
      <t xml:space="preserve">Periods in 2012 and 2011 have been adjusted for retrospective application of accounting standard IAS 19 Employee benefits (2011). </t>
    </r>
  </si>
  <si>
    <r>
      <rPr>
        <vertAlign val="superscript"/>
        <sz val="11"/>
        <rFont val="Arial"/>
        <family val="2"/>
      </rPr>
      <t>(C)</t>
    </r>
    <r>
      <rPr>
        <sz val="11"/>
        <rFont val="Arial"/>
        <family val="2"/>
      </rPr>
      <t xml:space="preserve">Periods in 2012 and 2011 have been adjusted for retrospective application of accounting standard IAS 19 Employee benefits (2011). </t>
    </r>
  </si>
  <si>
    <r>
      <rPr>
        <vertAlign val="superscript"/>
        <sz val="11"/>
        <rFont val="Arial"/>
        <family val="2"/>
      </rPr>
      <t>(B)</t>
    </r>
    <r>
      <rPr>
        <sz val="11"/>
        <rFont val="Arial"/>
        <family val="2"/>
      </rPr>
      <t xml:space="preserve">Customer Connections may not balance due to rounding alignment to YTD figures.   Subsequent to a review of our subscriber base, our Q1 2016 beginning of period postpaid wireless subscriber base was reduced by 45,000. As well, 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Q1 2016 beginning of period high-speed Internet subscriber base was increased by 21,000. </t>
    </r>
  </si>
  <si>
    <r>
      <t>(B)</t>
    </r>
    <r>
      <rPr>
        <sz val="11"/>
        <color indexed="8"/>
        <rFont val="Arial"/>
        <family val="2"/>
      </rPr>
      <t xml:space="preserve"> Subsequent to a review of our subscriber base, our Q1 2016 beginning of period postpaid wireless subscriber base was reduced by 45,000.</t>
    </r>
  </si>
  <si>
    <r>
      <rPr>
        <vertAlign val="superscript"/>
        <sz val="11"/>
        <rFont val="Arial"/>
        <family val="2"/>
      </rPr>
      <t>(B)</t>
    </r>
    <r>
      <rPr>
        <sz val="11"/>
        <rFont val="Arial"/>
        <family val="2"/>
      </rPr>
      <t xml:space="preserve"> Subsequent to a review of our subscriber base, our Q1 2016 beginning of period postpaid wireless subscriber base was reduced by 45,000.</t>
    </r>
  </si>
  <si>
    <r>
      <rPr>
        <vertAlign val="superscript"/>
        <sz val="11"/>
        <color indexed="8"/>
        <rFont val="Arial"/>
        <family val="2"/>
      </rPr>
      <t>(B)</t>
    </r>
    <r>
      <rPr>
        <sz val="11"/>
        <color indexed="8"/>
        <rFont val="Arial"/>
        <family val="2"/>
      </rPr>
      <t xml:space="preserve">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subsequent to a review of our subscriber base our Q1 2016 beginning of period high-speed Internet subscriber base was increased by 21,000. </t>
    </r>
  </si>
  <si>
    <t>Q2 2016</t>
  </si>
  <si>
    <t>June YTD</t>
  </si>
  <si>
    <t>Quarter 2</t>
  </si>
  <si>
    <t>Second Quarter, 2016</t>
  </si>
  <si>
    <r>
      <rPr>
        <vertAlign val="superscript"/>
        <sz val="11"/>
        <rFont val="Arial"/>
        <family val="2"/>
      </rPr>
      <t>(A)</t>
    </r>
    <r>
      <rPr>
        <sz val="11"/>
        <rFont val="Arial"/>
        <family val="2"/>
      </rPr>
      <t>EBITDA has been adjusted to exclude restructuring and other costs of $23M and $59M for Q2-16 and Q2-15, respectively, and $71M and $76M for 2016 YTD and 2015 YTD, respectively.</t>
    </r>
  </si>
  <si>
    <t>Remove Plug in cell D116 - plugged to be original reported !!!!</t>
  </si>
  <si>
    <t>-</t>
  </si>
  <si>
    <r>
      <t>3</t>
    </r>
    <r>
      <rPr>
        <sz val="10"/>
        <rFont val="Arial"/>
        <family val="2"/>
      </rPr>
      <t xml:space="preserve"> </t>
    </r>
    <r>
      <rPr>
        <b/>
        <u/>
        <sz val="10"/>
        <rFont val="Arial"/>
        <family val="2"/>
      </rPr>
      <t>Free cash flow</t>
    </r>
    <r>
      <rPr>
        <sz val="10"/>
        <rFont val="Arial"/>
        <family val="2"/>
      </rPr>
      <t xml:space="preserve"> is calculated as EBITDA, adding: Restructuring costs net of disbursements, net employee defined benefit plans expense, the excess of share compensation expense over share compensation payments, and interest received; and deducting: employer contributions to employee defined benefit plans, interest paid, cash income taxes, capital expenditures (excluding spectrum licences and non-monetary transactions), gain on transfer of wireless spectrum licenses and net gains and equity income from real estate joint venture developments.</t>
    </r>
  </si>
  <si>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net derivative liabilities, less Cash and temporary investments.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</si>
</sst>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
    <numFmt numFmtId="169" formatCode="#,##0.0"/>
    <numFmt numFmtId="170" formatCode="&quot;$&quot;#,##0.0"/>
    <numFmt numFmtId="171" formatCode="#,##0.0_);\(#,##0.0\)"/>
    <numFmt numFmtId="172" formatCode="&quot;$&quot;#,##0.0_);\(&quot;$&quot;#,##0.0\)"/>
    <numFmt numFmtId="173" formatCode="0.0"/>
    <numFmt numFmtId="174" formatCode="_(* #,##0.0_);_(* \(#,##0.0\);_(* &quot;-&quot;?_);_(@_)"/>
    <numFmt numFmtId="175" formatCode="_(* #,##0.0_);_(* \(#,##0.0\);_(* &quot;-&quot;??_);_(@_)"/>
    <numFmt numFmtId="176" formatCode="_(* #,##0_);_(* \(#,##0\);_(* &quot;-&quot;??_);_(@_)"/>
    <numFmt numFmtId="177" formatCode="_(&quot;$&quot;* #,##0.0_);_(&quot;$&quot;* \(#,##0.0\);_(&quot;$&quot;* &quot;-&quot;??_);_(@_)"/>
    <numFmt numFmtId="178" formatCode="_(&quot;$&quot;* #,##0.0_);_(&quot;$&quot;* \(#,##0.0\);_(&quot;$&quot;* &quot;-&quot;?_);_(@_)"/>
    <numFmt numFmtId="179" formatCode="_(&quot;$&quot;* #,##0_);_(&quot;$&quot;* \(#,##0\);_(&quot;$&quot;* &quot;-&quot;??_);_(@_)"/>
    <numFmt numFmtId="180" formatCode="_(* #,##0.0000_);_(* \(#,##0.0000\);_(* &quot;-&quot;??_);_(@_)"/>
    <numFmt numFmtId="181" formatCode="0.00_);\(0.00\)"/>
    <numFmt numFmtId="182" formatCode="0.000%"/>
    <numFmt numFmtId="183" formatCode="_(* #,##0.000_);_(* \(#,##0.000\);_(* &quot;-&quot;?_);_(@_)"/>
    <numFmt numFmtId="184" formatCode="_-[$€-2]* #,##0.00_-;\-[$€-2]* #,##0.00_-;_-[$€-2]* &quot;-&quot;??_-"/>
    <numFmt numFmtId="185" formatCode="_-&quot;$&quot;* #,##0.0_-;\-&quot;$&quot;* #,##0.0_-;_-&quot;$&quot;* &quot;-&quot;?_-;_-@_-"/>
    <numFmt numFmtId="186" formatCode="_(&quot;$&quot;* #,##0.000_);_(&quot;$&quot;* \(#,##0.000\);_(&quot;$&quot;* &quot;-&quot;??_);_(@_)"/>
    <numFmt numFmtId="187" formatCode="&quot;$&quot;#,##0.00"/>
    <numFmt numFmtId="188" formatCode="0.0%;\(0.0%\);\-"/>
    <numFmt numFmtId="189" formatCode="0.0%;\(0.0%\)"/>
    <numFmt numFmtId="190" formatCode="_-* #,##0.000_-;\-* #,##0.000_-;_-* &quot;-&quot;??_-;_-@_-"/>
    <numFmt numFmtId="191" formatCode="_-* #,##0.0000_-;\-* #,##0.0000_-;_-* &quot;-&quot;??_-;_-@_-"/>
    <numFmt numFmtId="192" formatCode="0.0_);\(0.0\)"/>
  </numFmts>
  <fonts count="66" x14ac:knownFonts="1">
    <font>
      <sz val="10"/>
      <name val="Arial"/>
    </font>
    <font>
      <sz val="10"/>
      <name val="Arial"/>
      <family val="2"/>
    </font>
    <font>
      <sz val="10"/>
      <color indexed="8"/>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sz val="10"/>
      <name val="Arial"/>
      <family val="2"/>
    </font>
    <font>
      <sz val="10"/>
      <color indexed="8"/>
      <name val="Arial"/>
      <family val="2"/>
    </font>
    <font>
      <b/>
      <sz val="16"/>
      <name val="Arial"/>
      <family val="2"/>
    </font>
    <font>
      <sz val="8"/>
      <name val="Arial"/>
      <family val="2"/>
    </font>
    <font>
      <vertAlign val="superscript"/>
      <sz val="10"/>
      <name val="Arial"/>
      <family val="2"/>
    </font>
    <font>
      <b/>
      <u/>
      <sz val="10"/>
      <name val="Arial"/>
      <family val="2"/>
    </font>
    <font>
      <b/>
      <sz val="10"/>
      <color indexed="8"/>
      <name val="Arial"/>
      <family val="2"/>
    </font>
    <font>
      <b/>
      <sz val="10"/>
      <color indexed="8"/>
      <name val="Arial"/>
      <family val="2"/>
    </font>
    <font>
      <sz val="8"/>
      <name val="Arial"/>
      <family val="2"/>
    </font>
    <font>
      <sz val="10"/>
      <name val="Arial"/>
      <family val="2"/>
    </font>
    <font>
      <sz val="10"/>
      <name val="Arial"/>
      <family val="2"/>
    </font>
    <font>
      <b/>
      <sz val="14"/>
      <name val="Arial"/>
      <family val="2"/>
    </font>
    <font>
      <sz val="10"/>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sz val="10"/>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sz val="9"/>
      <color theme="1"/>
      <name val="Arial"/>
      <family val="2"/>
    </font>
    <font>
      <vertAlign val="superscript"/>
      <sz val="11"/>
      <color theme="1"/>
      <name val="Arial"/>
      <family val="2"/>
    </font>
    <font>
      <vertAlign val="superscript"/>
      <sz val="16"/>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000000"/>
      <name val="Calibri"/>
      <family val="2"/>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0"/>
        <bgColor theme="7" tint="0.39973143711661124"/>
      </patternFill>
    </fill>
    <fill>
      <patternFill patternType="solid">
        <fgColor theme="5"/>
        <bgColor indexed="64"/>
      </patternFill>
    </fill>
  </fills>
  <borders count="36">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9">
    <xf numFmtId="0" fontId="0"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8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91">
    <xf numFmtId="0" fontId="0" fillId="0" borderId="0" xfId="0"/>
    <xf numFmtId="0" fontId="5" fillId="2" borderId="0" xfId="0" applyFont="1" applyFill="1" applyBorder="1"/>
    <xf numFmtId="0" fontId="10" fillId="3" borderId="0" xfId="0" applyFont="1" applyFill="1"/>
    <xf numFmtId="0" fontId="10" fillId="0" borderId="0" xfId="0" applyFont="1"/>
    <xf numFmtId="176" fontId="1" fillId="0" borderId="0" xfId="1" applyNumberFormat="1"/>
    <xf numFmtId="176" fontId="0" fillId="0" borderId="0" xfId="0" applyNumberFormat="1"/>
    <xf numFmtId="0" fontId="0" fillId="3" borderId="0" xfId="0" applyFill="1"/>
    <xf numFmtId="0" fontId="10" fillId="3" borderId="0" xfId="0" applyFont="1" applyFill="1" applyAlignment="1">
      <alignment horizontal="center"/>
    </xf>
    <xf numFmtId="0" fontId="2" fillId="2" borderId="0" xfId="0" applyFont="1" applyFill="1"/>
    <xf numFmtId="0" fontId="4" fillId="2" borderId="0" xfId="0" applyFont="1" applyFill="1"/>
    <xf numFmtId="0" fontId="0" fillId="2" borderId="0" xfId="0" applyFill="1"/>
    <xf numFmtId="0" fontId="0" fillId="2" borderId="0" xfId="0" applyFill="1" applyBorder="1"/>
    <xf numFmtId="0" fontId="0" fillId="0" borderId="0" xfId="0" applyFill="1"/>
    <xf numFmtId="175" fontId="0" fillId="3" borderId="0" xfId="0" applyNumberFormat="1" applyFill="1"/>
    <xf numFmtId="168" fontId="0" fillId="0" borderId="0" xfId="6" applyNumberFormat="1" applyFont="1"/>
    <xf numFmtId="0" fontId="0" fillId="2" borderId="1" xfId="0" applyFill="1" applyBorder="1"/>
    <xf numFmtId="2" fontId="1" fillId="0" borderId="0" xfId="0" applyNumberFormat="1" applyFont="1" applyFill="1"/>
    <xf numFmtId="0" fontId="19"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5" applyFont="1" applyFill="1" applyBorder="1" applyAlignment="1" applyProtection="1">
      <alignment horizontal="left"/>
    </xf>
    <xf numFmtId="0" fontId="5" fillId="2" borderId="1" xfId="5" applyFont="1" applyFill="1" applyBorder="1" applyAlignment="1" applyProtection="1">
      <alignment horizontal="left"/>
    </xf>
    <xf numFmtId="0" fontId="5" fillId="2" borderId="0" xfId="5" applyFont="1" applyFill="1" applyBorder="1" applyAlignment="1" applyProtection="1">
      <alignment horizontal="left"/>
    </xf>
    <xf numFmtId="0" fontId="5" fillId="2" borderId="9" xfId="5" applyFont="1" applyFill="1" applyBorder="1" applyAlignment="1" applyProtection="1">
      <alignment horizontal="left"/>
    </xf>
    <xf numFmtId="0" fontId="3" fillId="2" borderId="0" xfId="0" applyFont="1" applyFill="1" applyAlignment="1"/>
    <xf numFmtId="0" fontId="16" fillId="2" borderId="0" xfId="0" applyFont="1" applyFill="1"/>
    <xf numFmtId="0" fontId="1" fillId="2" borderId="0" xfId="0" applyFont="1" applyFill="1"/>
    <xf numFmtId="9" fontId="1" fillId="2" borderId="0" xfId="0" applyNumberFormat="1" applyFont="1" applyFill="1"/>
    <xf numFmtId="0" fontId="18" fillId="2" borderId="0" xfId="0" applyFont="1" applyFill="1"/>
    <xf numFmtId="0" fontId="0" fillId="0" borderId="0" xfId="0" applyFill="1" applyAlignment="1">
      <alignment horizontal="right"/>
    </xf>
    <xf numFmtId="0" fontId="23" fillId="0" borderId="10" xfId="0" applyFont="1" applyFill="1" applyBorder="1" applyAlignment="1">
      <alignment horizontal="right"/>
    </xf>
    <xf numFmtId="2" fontId="17" fillId="0" borderId="0" xfId="2" applyNumberFormat="1" applyFont="1" applyFill="1" applyBorder="1" applyAlignment="1">
      <alignment horizontal="right"/>
    </xf>
    <xf numFmtId="0" fontId="24" fillId="0" borderId="0" xfId="0" applyFont="1" applyFill="1"/>
    <xf numFmtId="9" fontId="24" fillId="0" borderId="0" xfId="0" applyNumberFormat="1" applyFont="1" applyFill="1"/>
    <xf numFmtId="0" fontId="14" fillId="2" borderId="11" xfId="0" applyFont="1" applyFill="1" applyBorder="1"/>
    <xf numFmtId="0" fontId="10" fillId="0" borderId="0" xfId="0" applyFont="1" applyFill="1"/>
    <xf numFmtId="175" fontId="0" fillId="0" borderId="0" xfId="1" applyNumberFormat="1" applyFont="1"/>
    <xf numFmtId="176" fontId="0" fillId="0" borderId="0" xfId="1" applyNumberFormat="1" applyFont="1"/>
    <xf numFmtId="10" fontId="0" fillId="0" borderId="0" xfId="6" applyNumberFormat="1" applyFont="1"/>
    <xf numFmtId="182" fontId="0" fillId="0" borderId="0" xfId="6" applyNumberFormat="1" applyFont="1"/>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80" fontId="0" fillId="0" borderId="0" xfId="1" applyNumberFormat="1" applyFont="1"/>
    <xf numFmtId="9" fontId="0" fillId="0" borderId="0" xfId="6" applyFont="1"/>
    <xf numFmtId="0" fontId="14" fillId="4" borderId="14" xfId="0" applyFont="1" applyFill="1" applyBorder="1" applyAlignment="1">
      <alignment horizontal="left"/>
    </xf>
    <xf numFmtId="0" fontId="15" fillId="4" borderId="15" xfId="0" applyFont="1" applyFill="1" applyBorder="1" applyAlignment="1">
      <alignment horizontal="center"/>
    </xf>
    <xf numFmtId="0" fontId="5" fillId="4" borderId="16" xfId="0" applyFont="1" applyFill="1" applyBorder="1" applyAlignment="1">
      <alignment horizontal="center"/>
    </xf>
    <xf numFmtId="173" fontId="0" fillId="0" borderId="0" xfId="0" applyNumberFormat="1"/>
    <xf numFmtId="1" fontId="0" fillId="0" borderId="0" xfId="0" applyNumberFormat="1"/>
    <xf numFmtId="9" fontId="0" fillId="0" borderId="0" xfId="6" applyNumberFormat="1" applyFont="1"/>
    <xf numFmtId="168" fontId="0" fillId="5" borderId="0" xfId="0" applyNumberFormat="1" applyFill="1"/>
    <xf numFmtId="0" fontId="17" fillId="0" borderId="0" xfId="0" applyFont="1"/>
    <xf numFmtId="43" fontId="0" fillId="0" borderId="0" xfId="0" applyNumberFormat="1"/>
    <xf numFmtId="176" fontId="0" fillId="5" borderId="0" xfId="1" applyNumberFormat="1" applyFont="1" applyFill="1"/>
    <xf numFmtId="0" fontId="10" fillId="0" borderId="0" xfId="0" applyFont="1" applyAlignment="1"/>
    <xf numFmtId="0" fontId="10" fillId="6" borderId="0" xfId="0" applyFont="1" applyFill="1" applyAlignment="1">
      <alignment horizontal="center"/>
    </xf>
    <xf numFmtId="0" fontId="0" fillId="6" borderId="0" xfId="0" applyFill="1"/>
    <xf numFmtId="176" fontId="0" fillId="6" borderId="0" xfId="0" applyNumberFormat="1" applyFill="1"/>
    <xf numFmtId="37" fontId="0" fillId="0" borderId="0" xfId="0" applyNumberFormat="1"/>
    <xf numFmtId="176" fontId="18" fillId="0" borderId="0" xfId="1" applyNumberFormat="1" applyFont="1" applyFill="1" applyBorder="1"/>
    <xf numFmtId="176" fontId="1" fillId="0" borderId="14" xfId="1" applyNumberFormat="1" applyBorder="1"/>
    <xf numFmtId="176" fontId="0" fillId="0" borderId="9" xfId="0" applyNumberFormat="1" applyBorder="1"/>
    <xf numFmtId="176" fontId="0" fillId="0" borderId="17" xfId="1" applyNumberFormat="1" applyFont="1" applyBorder="1"/>
    <xf numFmtId="1" fontId="1" fillId="0" borderId="0" xfId="0" applyNumberFormat="1" applyFont="1" applyFill="1"/>
    <xf numFmtId="0" fontId="10" fillId="6" borderId="0" xfId="0" applyFont="1" applyFill="1" applyAlignment="1"/>
    <xf numFmtId="0" fontId="17" fillId="7" borderId="0" xfId="0" applyFont="1" applyFill="1"/>
    <xf numFmtId="176" fontId="0" fillId="7" borderId="0" xfId="0" applyNumberFormat="1" applyFill="1"/>
    <xf numFmtId="0" fontId="0" fillId="8" borderId="0" xfId="0" applyFill="1"/>
    <xf numFmtId="0" fontId="17" fillId="8" borderId="0" xfId="0" applyFont="1" applyFill="1"/>
    <xf numFmtId="176" fontId="0" fillId="8" borderId="0" xfId="0" applyNumberFormat="1" applyFill="1"/>
    <xf numFmtId="0" fontId="17" fillId="9" borderId="0" xfId="0" applyFont="1" applyFill="1"/>
    <xf numFmtId="176" fontId="26" fillId="9" borderId="0" xfId="1" applyNumberFormat="1" applyFont="1" applyFill="1"/>
    <xf numFmtId="176" fontId="0" fillId="9" borderId="0" xfId="0" applyNumberFormat="1" applyFill="1"/>
    <xf numFmtId="0" fontId="17" fillId="10" borderId="0" xfId="0" applyFont="1" applyFill="1"/>
    <xf numFmtId="176" fontId="27" fillId="10" borderId="0" xfId="1" applyNumberFormat="1" applyFont="1" applyFill="1"/>
    <xf numFmtId="176" fontId="0" fillId="10" borderId="0" xfId="0" applyNumberFormat="1" applyFill="1"/>
    <xf numFmtId="0" fontId="0" fillId="11" borderId="0" xfId="0" applyFill="1"/>
    <xf numFmtId="176" fontId="0" fillId="0" borderId="18" xfId="1" applyNumberFormat="1" applyFont="1" applyBorder="1"/>
    <xf numFmtId="176" fontId="0" fillId="0" borderId="18" xfId="0" applyNumberFormat="1" applyBorder="1"/>
    <xf numFmtId="1" fontId="10" fillId="5" borderId="19" xfId="1" applyNumberFormat="1" applyFont="1" applyFill="1" applyBorder="1"/>
    <xf numFmtId="0" fontId="1" fillId="11" borderId="0" xfId="0" applyFont="1" applyFill="1"/>
    <xf numFmtId="0" fontId="0" fillId="10" borderId="0" xfId="0" applyFill="1"/>
    <xf numFmtId="0" fontId="17" fillId="10" borderId="0" xfId="0" applyFont="1" applyFill="1" applyAlignment="1">
      <alignment horizontal="left"/>
    </xf>
    <xf numFmtId="0" fontId="1" fillId="0" borderId="0" xfId="0" applyFont="1"/>
    <xf numFmtId="0" fontId="1" fillId="10" borderId="0" xfId="0" applyFont="1" applyFill="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20" xfId="0" applyFill="1" applyBorder="1"/>
    <xf numFmtId="0" fontId="5" fillId="2" borderId="21" xfId="0" applyFont="1" applyFill="1" applyBorder="1" applyAlignment="1">
      <alignment horizontal="center"/>
    </xf>
    <xf numFmtId="0" fontId="5" fillId="2" borderId="20" xfId="0" applyFont="1" applyFill="1" applyBorder="1"/>
    <xf numFmtId="0" fontId="5" fillId="2" borderId="22" xfId="0" applyFont="1" applyFill="1" applyBorder="1"/>
    <xf numFmtId="0" fontId="5" fillId="2" borderId="23" xfId="0" applyFont="1" applyFill="1" applyBorder="1"/>
    <xf numFmtId="0" fontId="1" fillId="7" borderId="0" xfId="0" applyFont="1" applyFill="1"/>
    <xf numFmtId="0" fontId="1" fillId="8" borderId="0" xfId="0" applyFont="1" applyFill="1"/>
    <xf numFmtId="0" fontId="1" fillId="9" borderId="0" xfId="0" applyFont="1" applyFill="1"/>
    <xf numFmtId="176" fontId="41" fillId="11" borderId="15" xfId="1" applyNumberFormat="1" applyFont="1" applyFill="1" applyBorder="1"/>
    <xf numFmtId="176" fontId="41" fillId="2" borderId="24" xfId="1" applyNumberFormat="1" applyFont="1" applyFill="1" applyBorder="1"/>
    <xf numFmtId="175" fontId="41" fillId="11" borderId="7" xfId="1" applyNumberFormat="1" applyFont="1" applyFill="1" applyBorder="1"/>
    <xf numFmtId="175" fontId="41" fillId="2" borderId="0" xfId="1" applyNumberFormat="1" applyFont="1" applyFill="1" applyBorder="1"/>
    <xf numFmtId="176" fontId="41" fillId="11" borderId="7" xfId="1" applyNumberFormat="1" applyFont="1" applyFill="1" applyBorder="1"/>
    <xf numFmtId="176" fontId="41" fillId="2" borderId="0" xfId="1" applyNumberFormat="1" applyFont="1" applyFill="1" applyBorder="1"/>
    <xf numFmtId="176" fontId="41" fillId="11" borderId="11" xfId="1" applyNumberFormat="1" applyFont="1" applyFill="1" applyBorder="1"/>
    <xf numFmtId="176" fontId="41" fillId="2" borderId="17" xfId="1" applyNumberFormat="1" applyFont="1" applyFill="1" applyBorder="1"/>
    <xf numFmtId="0" fontId="41" fillId="11" borderId="7" xfId="0" applyFont="1" applyFill="1" applyBorder="1"/>
    <xf numFmtId="176" fontId="41" fillId="2" borderId="7" xfId="1" applyNumberFormat="1" applyFont="1" applyFill="1" applyBorder="1"/>
    <xf numFmtId="168" fontId="41" fillId="2" borderId="7" xfId="6" applyNumberFormat="1" applyFont="1" applyFill="1" applyBorder="1"/>
    <xf numFmtId="9" fontId="41" fillId="11" borderId="7" xfId="6" applyNumberFormat="1" applyFont="1" applyFill="1" applyBorder="1"/>
    <xf numFmtId="176" fontId="41" fillId="2" borderId="15" xfId="1" applyNumberFormat="1" applyFont="1" applyFill="1" applyBorder="1"/>
    <xf numFmtId="0" fontId="41" fillId="2" borderId="7" xfId="0" applyFont="1" applyFill="1" applyBorder="1"/>
    <xf numFmtId="178" fontId="41" fillId="11" borderId="7" xfId="0" applyNumberFormat="1" applyFont="1" applyFill="1" applyBorder="1"/>
    <xf numFmtId="9" fontId="42" fillId="11" borderId="7" xfId="0" applyNumberFormat="1" applyFont="1" applyFill="1" applyBorder="1"/>
    <xf numFmtId="176" fontId="41" fillId="11" borderId="25" xfId="1" applyNumberFormat="1" applyFont="1" applyFill="1" applyBorder="1"/>
    <xf numFmtId="175" fontId="41" fillId="2" borderId="7" xfId="1" applyNumberFormat="1" applyFont="1" applyFill="1" applyBorder="1"/>
    <xf numFmtId="0" fontId="43" fillId="2" borderId="7" xfId="0" applyFont="1" applyFill="1" applyBorder="1"/>
    <xf numFmtId="168" fontId="41" fillId="2" borderId="11" xfId="6" applyNumberFormat="1" applyFont="1" applyFill="1" applyBorder="1"/>
    <xf numFmtId="176" fontId="41" fillId="11" borderId="0" xfId="1" applyNumberFormat="1" applyFont="1" applyFill="1" applyBorder="1"/>
    <xf numFmtId="175" fontId="43" fillId="2" borderId="0" xfId="1" applyNumberFormat="1" applyFont="1" applyFill="1" applyBorder="1"/>
    <xf numFmtId="0" fontId="43" fillId="2" borderId="0" xfId="0" applyFont="1" applyFill="1" applyBorder="1"/>
    <xf numFmtId="168" fontId="41" fillId="2" borderId="0" xfId="6" applyNumberFormat="1" applyFont="1" applyFill="1" applyBorder="1"/>
    <xf numFmtId="168" fontId="41" fillId="2" borderId="17" xfId="6" applyNumberFormat="1" applyFont="1" applyFill="1" applyBorder="1"/>
    <xf numFmtId="39" fontId="41" fillId="2" borderId="0" xfId="1" applyNumberFormat="1" applyFont="1" applyFill="1" applyBorder="1"/>
    <xf numFmtId="175" fontId="43" fillId="2" borderId="0" xfId="0" applyNumberFormat="1" applyFont="1" applyFill="1" applyBorder="1"/>
    <xf numFmtId="176" fontId="41" fillId="11" borderId="24" xfId="1" applyNumberFormat="1" applyFont="1" applyFill="1" applyBorder="1"/>
    <xf numFmtId="9" fontId="41" fillId="2" borderId="0" xfId="6" applyNumberFormat="1" applyFont="1" applyFill="1" applyBorder="1"/>
    <xf numFmtId="9" fontId="41" fillId="11" borderId="0" xfId="6" applyNumberFormat="1" applyFont="1" applyFill="1" applyBorder="1"/>
    <xf numFmtId="9" fontId="41" fillId="2" borderId="15" xfId="6" applyNumberFormat="1" applyFont="1" applyFill="1" applyBorder="1"/>
    <xf numFmtId="9" fontId="41" fillId="2" borderId="24" xfId="6" applyNumberFormat="1" applyFont="1" applyFill="1" applyBorder="1"/>
    <xf numFmtId="176" fontId="41" fillId="0" borderId="0" xfId="1" applyNumberFormat="1" applyFont="1" applyFill="1" applyBorder="1"/>
    <xf numFmtId="0" fontId="41" fillId="0" borderId="11" xfId="0" applyFont="1" applyFill="1" applyBorder="1"/>
    <xf numFmtId="0" fontId="41" fillId="0" borderId="17" xfId="0" applyFont="1" applyFill="1" applyBorder="1"/>
    <xf numFmtId="37" fontId="41" fillId="11" borderId="7" xfId="0" applyNumberFormat="1" applyFont="1" applyFill="1" applyBorder="1"/>
    <xf numFmtId="37" fontId="41" fillId="2" borderId="7" xfId="0" applyNumberFormat="1" applyFont="1" applyFill="1" applyBorder="1"/>
    <xf numFmtId="0" fontId="10" fillId="0" borderId="26" xfId="0" applyFont="1" applyBorder="1" applyAlignment="1">
      <alignment horizontal="center"/>
    </xf>
    <xf numFmtId="176" fontId="29" fillId="7" borderId="0" xfId="1" applyNumberFormat="1" applyFont="1" applyFill="1"/>
    <xf numFmtId="176" fontId="1" fillId="7" borderId="0" xfId="1" applyNumberFormat="1" applyFill="1"/>
    <xf numFmtId="1" fontId="0" fillId="7" borderId="0" xfId="0" applyNumberFormat="1" applyFill="1"/>
    <xf numFmtId="0" fontId="0" fillId="7" borderId="0" xfId="0" applyFill="1"/>
    <xf numFmtId="168" fontId="0" fillId="7" borderId="0" xfId="0" applyNumberFormat="1" applyFill="1"/>
    <xf numFmtId="0" fontId="41" fillId="0" borderId="0" xfId="0" applyFont="1"/>
    <xf numFmtId="0" fontId="41" fillId="11" borderId="0" xfId="0" applyFont="1" applyFill="1"/>
    <xf numFmtId="0" fontId="44" fillId="0" borderId="0" xfId="0" applyFont="1"/>
    <xf numFmtId="0" fontId="45" fillId="0" borderId="0" xfId="0" applyFont="1" applyAlignment="1">
      <alignment horizontal="right"/>
    </xf>
    <xf numFmtId="0" fontId="46" fillId="0" borderId="0" xfId="0" applyFont="1"/>
    <xf numFmtId="0" fontId="42" fillId="0" borderId="0" xfId="0" applyFont="1" applyFill="1" applyBorder="1"/>
    <xf numFmtId="0" fontId="46" fillId="4" borderId="14" xfId="0" applyFont="1" applyFill="1" applyBorder="1" applyAlignment="1">
      <alignment horizontal="center"/>
    </xf>
    <xf numFmtId="0" fontId="42" fillId="0" borderId="17" xfId="0" applyFont="1" applyFill="1" applyBorder="1"/>
    <xf numFmtId="0" fontId="46" fillId="4" borderId="0" xfId="0" applyFont="1" applyFill="1" applyBorder="1" applyAlignment="1">
      <alignment horizontal="center"/>
    </xf>
    <xf numFmtId="0" fontId="46" fillId="4" borderId="11" xfId="0" applyFont="1" applyFill="1" applyBorder="1" applyAlignment="1">
      <alignment horizontal="center"/>
    </xf>
    <xf numFmtId="0" fontId="46" fillId="4" borderId="17" xfId="0" applyFont="1" applyFill="1" applyBorder="1" applyAlignment="1">
      <alignment horizontal="center"/>
    </xf>
    <xf numFmtId="0" fontId="46" fillId="4" borderId="21" xfId="0" applyFont="1" applyFill="1" applyBorder="1" applyAlignment="1">
      <alignment horizontal="center"/>
    </xf>
    <xf numFmtId="0" fontId="46" fillId="4" borderId="9" xfId="0" applyFont="1" applyFill="1" applyBorder="1" applyAlignment="1">
      <alignment horizontal="center"/>
    </xf>
    <xf numFmtId="0" fontId="41" fillId="0" borderId="0" xfId="0" applyFont="1" applyFill="1"/>
    <xf numFmtId="0" fontId="41" fillId="2" borderId="0" xfId="0" applyFont="1" applyFill="1" applyBorder="1"/>
    <xf numFmtId="0" fontId="41" fillId="2" borderId="14" xfId="0" applyFont="1" applyFill="1" applyBorder="1"/>
    <xf numFmtId="0" fontId="41" fillId="2" borderId="8" xfId="0" applyFont="1" applyFill="1" applyBorder="1"/>
    <xf numFmtId="0" fontId="41" fillId="0" borderId="1" xfId="0" applyFont="1" applyFill="1" applyBorder="1" applyAlignment="1">
      <alignment horizontal="right"/>
    </xf>
    <xf numFmtId="0" fontId="41" fillId="0" borderId="0" xfId="0" applyFont="1" applyFill="1" applyAlignment="1">
      <alignment horizontal="right"/>
    </xf>
    <xf numFmtId="172" fontId="41" fillId="0" borderId="0" xfId="0" applyNumberFormat="1" applyFont="1" applyFill="1"/>
    <xf numFmtId="0" fontId="41" fillId="2" borderId="1" xfId="0" applyFont="1" applyFill="1" applyBorder="1" applyAlignment="1">
      <alignment horizontal="right"/>
    </xf>
    <xf numFmtId="0" fontId="47" fillId="0" borderId="0" xfId="0" applyFont="1" applyFill="1"/>
    <xf numFmtId="168" fontId="41" fillId="2" borderId="0" xfId="0" applyNumberFormat="1" applyFont="1" applyFill="1" applyBorder="1" applyAlignment="1">
      <alignment horizontal="right"/>
    </xf>
    <xf numFmtId="0" fontId="41" fillId="11" borderId="0" xfId="0" applyFont="1" applyFill="1" applyAlignment="1">
      <alignment horizontal="right"/>
    </xf>
    <xf numFmtId="176" fontId="41" fillId="11" borderId="0" xfId="0" applyNumberFormat="1" applyFont="1" applyFill="1"/>
    <xf numFmtId="0" fontId="48" fillId="11" borderId="0" xfId="0" applyFont="1" applyFill="1" applyAlignment="1">
      <alignment horizontal="left" vertical="top" wrapText="1"/>
    </xf>
    <xf numFmtId="176" fontId="41" fillId="11" borderId="0" xfId="0" quotePrefix="1" applyNumberFormat="1" applyFont="1" applyFill="1"/>
    <xf numFmtId="175" fontId="41" fillId="0" borderId="0" xfId="0" applyNumberFormat="1" applyFont="1"/>
    <xf numFmtId="0" fontId="43" fillId="0" borderId="0" xfId="0" applyFont="1" applyAlignment="1">
      <alignment horizontal="right"/>
    </xf>
    <xf numFmtId="0" fontId="43" fillId="0" borderId="0" xfId="0" applyFont="1" applyBorder="1"/>
    <xf numFmtId="0" fontId="43" fillId="0" borderId="0" xfId="0" applyFont="1"/>
    <xf numFmtId="0" fontId="42" fillId="0" borderId="17" xfId="0" applyFont="1" applyBorder="1"/>
    <xf numFmtId="0" fontId="46" fillId="4" borderId="17" xfId="0" applyFont="1" applyFill="1" applyBorder="1" applyAlignment="1">
      <alignment horizontal="right"/>
    </xf>
    <xf numFmtId="0" fontId="46" fillId="4" borderId="21" xfId="0" quotePrefix="1" applyFont="1" applyFill="1" applyBorder="1" applyAlignment="1">
      <alignment horizontal="right"/>
    </xf>
    <xf numFmtId="0" fontId="41" fillId="0" borderId="0" xfId="0" applyFont="1" applyBorder="1"/>
    <xf numFmtId="0" fontId="42" fillId="2" borderId="0" xfId="0" applyFont="1" applyFill="1" applyBorder="1"/>
    <xf numFmtId="0" fontId="46" fillId="2" borderId="7" xfId="0" applyFont="1" applyFill="1" applyBorder="1" applyAlignment="1">
      <alignment horizontal="center"/>
    </xf>
    <xf numFmtId="0" fontId="46" fillId="2" borderId="0" xfId="0" applyFont="1" applyFill="1" applyBorder="1" applyAlignment="1">
      <alignment horizontal="center"/>
    </xf>
    <xf numFmtId="0" fontId="46" fillId="2" borderId="0" xfId="0" applyFont="1" applyFill="1" applyBorder="1" applyAlignment="1">
      <alignment horizontal="right"/>
    </xf>
    <xf numFmtId="0" fontId="46" fillId="2" borderId="8" xfId="0" quotePrefix="1" applyFont="1" applyFill="1" applyBorder="1" applyAlignment="1">
      <alignment horizontal="right"/>
    </xf>
    <xf numFmtId="0" fontId="43" fillId="2" borderId="0" xfId="0" applyFont="1" applyFill="1"/>
    <xf numFmtId="0" fontId="46" fillId="11" borderId="0" xfId="0" applyFont="1" applyFill="1" applyBorder="1" applyAlignment="1">
      <alignment horizontal="left"/>
    </xf>
    <xf numFmtId="177" fontId="41" fillId="0" borderId="7" xfId="3" applyNumberFormat="1" applyFont="1" applyFill="1" applyBorder="1"/>
    <xf numFmtId="0" fontId="43" fillId="0" borderId="8" xfId="0" applyFont="1" applyBorder="1"/>
    <xf numFmtId="168" fontId="41" fillId="2" borderId="8" xfId="0" applyNumberFormat="1" applyFont="1" applyFill="1" applyBorder="1"/>
    <xf numFmtId="0" fontId="41" fillId="2" borderId="0" xfId="0" applyFont="1" applyFill="1"/>
    <xf numFmtId="168" fontId="41" fillId="2" borderId="0" xfId="0" applyNumberFormat="1" applyFont="1" applyFill="1" applyBorder="1"/>
    <xf numFmtId="9" fontId="41" fillId="2" borderId="0" xfId="0" applyNumberFormat="1" applyFont="1" applyFill="1" applyBorder="1"/>
    <xf numFmtId="0" fontId="43" fillId="2" borderId="8" xfId="0" applyFont="1" applyFill="1" applyBorder="1"/>
    <xf numFmtId="9" fontId="41" fillId="2" borderId="8" xfId="0" applyNumberFormat="1" applyFont="1" applyFill="1" applyBorder="1"/>
    <xf numFmtId="175" fontId="41" fillId="2" borderId="0" xfId="1" applyNumberFormat="1" applyFont="1" applyFill="1" applyBorder="1" applyAlignment="1">
      <alignment horizontal="right"/>
    </xf>
    <xf numFmtId="168" fontId="41" fillId="11" borderId="8" xfId="0" applyNumberFormat="1" applyFont="1" applyFill="1" applyBorder="1" applyAlignment="1">
      <alignment horizontal="left"/>
    </xf>
    <xf numFmtId="175" fontId="41" fillId="2" borderId="17" xfId="1" applyNumberFormat="1" applyFont="1" applyFill="1" applyBorder="1"/>
    <xf numFmtId="171" fontId="41" fillId="2" borderId="0" xfId="1" applyNumberFormat="1" applyFont="1" applyFill="1" applyBorder="1"/>
    <xf numFmtId="177" fontId="41" fillId="2" borderId="0" xfId="3" applyNumberFormat="1" applyFont="1" applyFill="1" applyBorder="1"/>
    <xf numFmtId="175" fontId="41" fillId="2" borderId="0" xfId="1" applyNumberFormat="1" applyFont="1" applyFill="1"/>
    <xf numFmtId="0" fontId="43" fillId="11" borderId="8" xfId="0" applyFont="1" applyFill="1" applyBorder="1"/>
    <xf numFmtId="0" fontId="43" fillId="11" borderId="0" xfId="0" applyFont="1" applyFill="1"/>
    <xf numFmtId="0" fontId="43" fillId="11" borderId="7" xfId="0" applyFont="1" applyFill="1" applyBorder="1"/>
    <xf numFmtId="0" fontId="43" fillId="11" borderId="0" xfId="0" applyFont="1" applyFill="1" applyBorder="1"/>
    <xf numFmtId="176" fontId="41" fillId="11" borderId="8" xfId="0" applyNumberFormat="1" applyFont="1" applyFill="1" applyBorder="1" applyAlignment="1">
      <alignment horizontal="left"/>
    </xf>
    <xf numFmtId="9" fontId="41" fillId="11" borderId="15" xfId="6" applyNumberFormat="1" applyFont="1" applyFill="1" applyBorder="1"/>
    <xf numFmtId="168" fontId="41" fillId="11" borderId="8" xfId="0" applyNumberFormat="1" applyFont="1" applyFill="1" applyBorder="1"/>
    <xf numFmtId="39" fontId="41" fillId="11" borderId="7" xfId="1" applyNumberFormat="1" applyFont="1" applyFill="1" applyBorder="1"/>
    <xf numFmtId="39" fontId="41" fillId="11" borderId="0" xfId="1" applyNumberFormat="1" applyFont="1" applyFill="1" applyBorder="1"/>
    <xf numFmtId="176" fontId="41" fillId="2" borderId="8" xfId="0" applyNumberFormat="1" applyFont="1" applyFill="1" applyBorder="1"/>
    <xf numFmtId="37" fontId="41" fillId="2" borderId="0" xfId="1" applyNumberFormat="1" applyFont="1" applyFill="1" applyBorder="1"/>
    <xf numFmtId="0" fontId="41" fillId="11" borderId="0" xfId="0" applyFont="1" applyFill="1" applyBorder="1"/>
    <xf numFmtId="0" fontId="46" fillId="11" borderId="0" xfId="0" applyFont="1" applyFill="1"/>
    <xf numFmtId="0" fontId="43" fillId="2" borderId="16" xfId="0" applyFont="1" applyFill="1" applyBorder="1"/>
    <xf numFmtId="0" fontId="46" fillId="2" borderId="0" xfId="0" applyFont="1" applyFill="1" applyBorder="1"/>
    <xf numFmtId="168" fontId="41" fillId="0" borderId="0" xfId="0" applyNumberFormat="1" applyFont="1" applyFill="1" applyBorder="1"/>
    <xf numFmtId="0" fontId="41" fillId="0" borderId="21" xfId="0" applyFont="1" applyFill="1" applyBorder="1"/>
    <xf numFmtId="176" fontId="41" fillId="0" borderId="0" xfId="0" applyNumberFormat="1" applyFont="1" applyFill="1" applyBorder="1"/>
    <xf numFmtId="0" fontId="41" fillId="0" borderId="0" xfId="0" applyFont="1" applyFill="1" applyBorder="1"/>
    <xf numFmtId="176" fontId="41" fillId="2" borderId="0" xfId="0" applyNumberFormat="1" applyFont="1" applyFill="1"/>
    <xf numFmtId="0" fontId="48" fillId="2" borderId="0" xfId="0" applyFont="1" applyFill="1" applyAlignment="1">
      <alignment wrapText="1"/>
    </xf>
    <xf numFmtId="0" fontId="49" fillId="2" borderId="0" xfId="0" applyFont="1" applyFill="1" applyAlignment="1"/>
    <xf numFmtId="0" fontId="50" fillId="2" borderId="0" xfId="0" applyFont="1" applyFill="1" applyAlignment="1"/>
    <xf numFmtId="0" fontId="50" fillId="2" borderId="0" xfId="0" applyFont="1" applyFill="1" applyAlignment="1">
      <alignment horizontal="left" wrapText="1"/>
    </xf>
    <xf numFmtId="0" fontId="41" fillId="2" borderId="0" xfId="0" applyFont="1" applyFill="1" applyAlignment="1">
      <alignment horizontal="left" wrapText="1"/>
    </xf>
    <xf numFmtId="176" fontId="41" fillId="2" borderId="0" xfId="0" applyNumberFormat="1" applyFont="1" applyFill="1" applyAlignment="1"/>
    <xf numFmtId="0" fontId="43" fillId="0" borderId="7" xfId="0" applyFont="1" applyBorder="1"/>
    <xf numFmtId="0" fontId="43" fillId="0" borderId="14" xfId="0" applyFont="1" applyBorder="1"/>
    <xf numFmtId="0" fontId="43" fillId="0" borderId="15" xfId="0" applyFont="1" applyBorder="1"/>
    <xf numFmtId="176" fontId="41" fillId="2" borderId="1" xfId="1" applyNumberFormat="1" applyFont="1" applyFill="1" applyBorder="1"/>
    <xf numFmtId="176" fontId="41" fillId="2" borderId="8" xfId="1" applyNumberFormat="1" applyFont="1" applyFill="1" applyBorder="1"/>
    <xf numFmtId="176" fontId="41" fillId="2" borderId="0" xfId="0" applyNumberFormat="1" applyFont="1" applyFill="1" applyBorder="1"/>
    <xf numFmtId="9" fontId="41" fillId="0" borderId="0" xfId="6" applyFont="1"/>
    <xf numFmtId="177" fontId="41" fillId="0" borderId="0" xfId="0" applyNumberFormat="1" applyFont="1"/>
    <xf numFmtId="176" fontId="41" fillId="2" borderId="11" xfId="1" applyNumberFormat="1" applyFont="1" applyFill="1" applyBorder="1"/>
    <xf numFmtId="176" fontId="41" fillId="2" borderId="9" xfId="1" applyNumberFormat="1" applyFont="1" applyFill="1" applyBorder="1"/>
    <xf numFmtId="176" fontId="41" fillId="2" borderId="21" xfId="1" applyNumberFormat="1" applyFont="1" applyFill="1" applyBorder="1"/>
    <xf numFmtId="176" fontId="41" fillId="2" borderId="11" xfId="0" applyNumberFormat="1" applyFont="1" applyFill="1" applyBorder="1"/>
    <xf numFmtId="176" fontId="41" fillId="2" borderId="15" xfId="0" applyNumberFormat="1" applyFont="1" applyFill="1" applyBorder="1"/>
    <xf numFmtId="176" fontId="41" fillId="2" borderId="14" xfId="0" applyNumberFormat="1" applyFont="1" applyFill="1" applyBorder="1"/>
    <xf numFmtId="175" fontId="41" fillId="2" borderId="8" xfId="1" applyNumberFormat="1" applyFont="1" applyFill="1" applyBorder="1"/>
    <xf numFmtId="174" fontId="41" fillId="2" borderId="7" xfId="0" applyNumberFormat="1" applyFont="1" applyFill="1" applyBorder="1"/>
    <xf numFmtId="174" fontId="41" fillId="2" borderId="1" xfId="0" applyNumberFormat="1" applyFont="1" applyFill="1" applyBorder="1"/>
    <xf numFmtId="0" fontId="43" fillId="2" borderId="1" xfId="0" applyFont="1" applyFill="1" applyBorder="1"/>
    <xf numFmtId="177" fontId="41" fillId="0" borderId="0" xfId="0" applyNumberFormat="1" applyFont="1" applyFill="1"/>
    <xf numFmtId="9" fontId="41" fillId="0" borderId="0" xfId="6" applyFont="1" applyFill="1"/>
    <xf numFmtId="186" fontId="41" fillId="0" borderId="0" xfId="0" applyNumberFormat="1" applyFont="1" applyFill="1"/>
    <xf numFmtId="176" fontId="41" fillId="2" borderId="7" xfId="0" applyNumberFormat="1" applyFont="1" applyFill="1" applyBorder="1"/>
    <xf numFmtId="176" fontId="41" fillId="2" borderId="1" xfId="0" applyNumberFormat="1" applyFont="1" applyFill="1" applyBorder="1"/>
    <xf numFmtId="168" fontId="41" fillId="2" borderId="1" xfId="6" applyNumberFormat="1" applyFont="1" applyFill="1" applyBorder="1"/>
    <xf numFmtId="168" fontId="41" fillId="2" borderId="8" xfId="6" applyNumberFormat="1" applyFont="1" applyFill="1" applyBorder="1"/>
    <xf numFmtId="168" fontId="41" fillId="2" borderId="0" xfId="0" applyNumberFormat="1" applyFont="1" applyFill="1"/>
    <xf numFmtId="168" fontId="41" fillId="2" borderId="9" xfId="6" applyNumberFormat="1" applyFont="1" applyFill="1" applyBorder="1"/>
    <xf numFmtId="168" fontId="41" fillId="2" borderId="21" xfId="6" applyNumberFormat="1" applyFont="1" applyFill="1" applyBorder="1"/>
    <xf numFmtId="166" fontId="41" fillId="0" borderId="0" xfId="0" applyNumberFormat="1" applyFont="1" applyFill="1"/>
    <xf numFmtId="0" fontId="41" fillId="2" borderId="1" xfId="0" applyFont="1" applyFill="1" applyBorder="1"/>
    <xf numFmtId="175" fontId="41" fillId="0" borderId="0" xfId="1" applyNumberFormat="1" applyFont="1" applyFill="1"/>
    <xf numFmtId="171" fontId="41" fillId="2" borderId="0" xfId="0" applyNumberFormat="1" applyFont="1" applyFill="1" applyBorder="1"/>
    <xf numFmtId="9" fontId="41" fillId="2" borderId="0" xfId="0" applyNumberFormat="1" applyFont="1" applyFill="1"/>
    <xf numFmtId="167" fontId="41" fillId="0" borderId="0" xfId="1" applyFont="1" applyFill="1"/>
    <xf numFmtId="176" fontId="41" fillId="2" borderId="14" xfId="1" applyNumberFormat="1" applyFont="1" applyFill="1" applyBorder="1"/>
    <xf numFmtId="176" fontId="41" fillId="2" borderId="16" xfId="1" applyNumberFormat="1" applyFont="1" applyFill="1" applyBorder="1"/>
    <xf numFmtId="176" fontId="41" fillId="2" borderId="9" xfId="0" applyNumberFormat="1" applyFont="1" applyFill="1" applyBorder="1"/>
    <xf numFmtId="176" fontId="41" fillId="11" borderId="1" xfId="1" applyNumberFormat="1" applyFont="1" applyFill="1" applyBorder="1"/>
    <xf numFmtId="176" fontId="41" fillId="11" borderId="0" xfId="0" applyNumberFormat="1" applyFont="1" applyFill="1" applyBorder="1"/>
    <xf numFmtId="177" fontId="41" fillId="11" borderId="0" xfId="0" applyNumberFormat="1" applyFont="1" applyFill="1" applyBorder="1"/>
    <xf numFmtId="168" fontId="41" fillId="2" borderId="24" xfId="6" applyNumberFormat="1" applyFont="1" applyFill="1" applyBorder="1"/>
    <xf numFmtId="168" fontId="41" fillId="2" borderId="16" xfId="6" applyNumberFormat="1" applyFont="1" applyFill="1" applyBorder="1"/>
    <xf numFmtId="0" fontId="41" fillId="0" borderId="9" xfId="0" applyFont="1" applyFill="1" applyBorder="1"/>
    <xf numFmtId="176" fontId="41" fillId="11" borderId="14" xfId="1" applyNumberFormat="1" applyFont="1" applyFill="1" applyBorder="1"/>
    <xf numFmtId="177" fontId="41" fillId="11" borderId="0" xfId="0" applyNumberFormat="1" applyFont="1" applyFill="1"/>
    <xf numFmtId="0" fontId="51" fillId="0" borderId="0" xfId="0" applyFont="1" applyFill="1" applyAlignment="1">
      <alignment horizontal="left"/>
    </xf>
    <xf numFmtId="0" fontId="41" fillId="2" borderId="0" xfId="0" applyFont="1" applyFill="1" applyAlignment="1">
      <alignment horizontal="center" wrapText="1"/>
    </xf>
    <xf numFmtId="0" fontId="41" fillId="2" borderId="0" xfId="0" applyFont="1" applyFill="1" applyAlignment="1">
      <alignment horizontal="center"/>
    </xf>
    <xf numFmtId="0" fontId="52" fillId="0" borderId="0" xfId="0" applyFont="1" applyAlignment="1">
      <alignment horizontal="center"/>
    </xf>
    <xf numFmtId="0" fontId="53" fillId="0" borderId="0" xfId="0" applyFont="1" applyAlignment="1"/>
    <xf numFmtId="0" fontId="46" fillId="4" borderId="7" xfId="0" applyFont="1" applyFill="1" applyBorder="1" applyAlignment="1">
      <alignment horizontal="center"/>
    </xf>
    <xf numFmtId="0" fontId="46" fillId="4" borderId="0" xfId="0" applyFont="1" applyFill="1" applyBorder="1" applyAlignment="1">
      <alignment horizontal="right"/>
    </xf>
    <xf numFmtId="0" fontId="46" fillId="4" borderId="8" xfId="0" quotePrefix="1" applyFont="1" applyFill="1" applyBorder="1" applyAlignment="1">
      <alignment horizontal="right"/>
    </xf>
    <xf numFmtId="0" fontId="46" fillId="11" borderId="0" xfId="0" applyFont="1" applyFill="1" applyBorder="1"/>
    <xf numFmtId="0" fontId="43" fillId="2" borderId="15" xfId="0" applyFont="1" applyFill="1" applyBorder="1"/>
    <xf numFmtId="0" fontId="43" fillId="2" borderId="24" xfId="0" applyFont="1" applyFill="1" applyBorder="1"/>
    <xf numFmtId="177" fontId="43" fillId="2" borderId="0" xfId="0" applyNumberFormat="1" applyFont="1" applyFill="1"/>
    <xf numFmtId="176" fontId="41" fillId="2" borderId="17" xfId="0" applyNumberFormat="1" applyFont="1" applyFill="1" applyBorder="1"/>
    <xf numFmtId="0" fontId="41" fillId="11" borderId="0" xfId="0" applyFont="1" applyFill="1" applyAlignment="1">
      <alignment horizontal="left" indent="1"/>
    </xf>
    <xf numFmtId="0" fontId="43" fillId="0" borderId="0" xfId="0" applyFont="1" applyAlignment="1">
      <alignment horizontal="left"/>
    </xf>
    <xf numFmtId="1" fontId="41" fillId="11" borderId="7" xfId="1" applyNumberFormat="1" applyFont="1" applyFill="1" applyBorder="1"/>
    <xf numFmtId="176" fontId="41" fillId="2" borderId="27" xfId="1" applyNumberFormat="1" applyFont="1" applyFill="1" applyBorder="1"/>
    <xf numFmtId="1" fontId="41" fillId="11" borderId="7" xfId="3" applyNumberFormat="1" applyFont="1" applyFill="1" applyBorder="1"/>
    <xf numFmtId="178" fontId="41" fillId="2" borderId="0" xfId="0" applyNumberFormat="1" applyFont="1" applyFill="1" applyBorder="1"/>
    <xf numFmtId="177" fontId="43" fillId="0" borderId="0" xfId="0" applyNumberFormat="1" applyFont="1" applyFill="1"/>
    <xf numFmtId="0" fontId="43" fillId="0" borderId="0" xfId="0" applyFont="1" applyFill="1"/>
    <xf numFmtId="1" fontId="41" fillId="11" borderId="11" xfId="3" applyNumberFormat="1" applyFont="1" applyFill="1" applyBorder="1"/>
    <xf numFmtId="0" fontId="43" fillId="2" borderId="17" xfId="0" applyFont="1" applyFill="1" applyBorder="1"/>
    <xf numFmtId="172" fontId="41" fillId="11" borderId="7" xfId="0" applyNumberFormat="1" applyFont="1" applyFill="1" applyBorder="1"/>
    <xf numFmtId="167" fontId="41" fillId="2" borderId="0" xfId="1" applyFont="1" applyFill="1" applyBorder="1"/>
    <xf numFmtId="168" fontId="43" fillId="2" borderId="0" xfId="6" applyNumberFormat="1" applyFont="1" applyFill="1"/>
    <xf numFmtId="168" fontId="42" fillId="11" borderId="7" xfId="6" applyNumberFormat="1" applyFont="1" applyFill="1" applyBorder="1"/>
    <xf numFmtId="168" fontId="42" fillId="11" borderId="0" xfId="6" applyNumberFormat="1" applyFont="1" applyFill="1" applyBorder="1"/>
    <xf numFmtId="168" fontId="42" fillId="11" borderId="8" xfId="0" applyNumberFormat="1" applyFont="1" applyFill="1" applyBorder="1" applyAlignment="1">
      <alignment horizontal="left"/>
    </xf>
    <xf numFmtId="9" fontId="42" fillId="11" borderId="7" xfId="6" applyNumberFormat="1" applyFont="1" applyFill="1" applyBorder="1"/>
    <xf numFmtId="9" fontId="42" fillId="11" borderId="0" xfId="6" applyNumberFormat="1" applyFont="1" applyFill="1" applyBorder="1"/>
    <xf numFmtId="9" fontId="41" fillId="11" borderId="8" xfId="0" applyNumberFormat="1" applyFont="1" applyFill="1" applyBorder="1" applyAlignment="1">
      <alignment horizontal="left"/>
    </xf>
    <xf numFmtId="9" fontId="43" fillId="11" borderId="0" xfId="0" applyNumberFormat="1" applyFont="1" applyFill="1"/>
    <xf numFmtId="177" fontId="41" fillId="11" borderId="7" xfId="3" applyNumberFormat="1" applyFont="1" applyFill="1" applyBorder="1"/>
    <xf numFmtId="0" fontId="46" fillId="2" borderId="0" xfId="0" applyFont="1" applyFill="1"/>
    <xf numFmtId="0" fontId="48" fillId="2" borderId="0" xfId="0" applyFont="1" applyFill="1"/>
    <xf numFmtId="176" fontId="41" fillId="2" borderId="0" xfId="1" applyNumberFormat="1" applyFont="1" applyFill="1"/>
    <xf numFmtId="37" fontId="41" fillId="2" borderId="0" xfId="0" applyNumberFormat="1" applyFont="1" applyFill="1"/>
    <xf numFmtId="0" fontId="54" fillId="2" borderId="0" xfId="0" applyFont="1" applyFill="1"/>
    <xf numFmtId="0" fontId="41" fillId="0" borderId="0" xfId="0" quotePrefix="1" applyFont="1"/>
    <xf numFmtId="0" fontId="52" fillId="2" borderId="0" xfId="0" applyFont="1" applyFill="1" applyAlignment="1">
      <alignment horizontal="center"/>
    </xf>
    <xf numFmtId="174" fontId="52" fillId="0" borderId="0" xfId="0" applyNumberFormat="1" applyFont="1" applyAlignment="1">
      <alignment horizontal="center"/>
    </xf>
    <xf numFmtId="174" fontId="52" fillId="2" borderId="0" xfId="0" applyNumberFormat="1" applyFont="1" applyFill="1" applyAlignment="1">
      <alignment horizontal="center"/>
    </xf>
    <xf numFmtId="183" fontId="52" fillId="0" borderId="0" xfId="0" applyNumberFormat="1" applyFont="1" applyAlignment="1">
      <alignment horizontal="center"/>
    </xf>
    <xf numFmtId="0" fontId="46" fillId="2" borderId="7" xfId="0" applyFont="1" applyFill="1" applyBorder="1" applyAlignment="1">
      <alignment horizontal="right"/>
    </xf>
    <xf numFmtId="0" fontId="46" fillId="2" borderId="14" xfId="0" applyFont="1" applyFill="1" applyBorder="1" applyAlignment="1">
      <alignment horizontal="right"/>
    </xf>
    <xf numFmtId="0" fontId="46" fillId="2" borderId="8" xfId="0" applyFont="1" applyFill="1" applyBorder="1" applyAlignment="1">
      <alignment horizontal="right"/>
    </xf>
    <xf numFmtId="0" fontId="43" fillId="2" borderId="14" xfId="0" applyFont="1" applyFill="1" applyBorder="1"/>
    <xf numFmtId="37" fontId="41" fillId="2" borderId="0" xfId="0" applyNumberFormat="1" applyFont="1" applyFill="1" applyBorder="1"/>
    <xf numFmtId="178" fontId="43" fillId="2" borderId="0" xfId="0" applyNumberFormat="1" applyFont="1" applyFill="1"/>
    <xf numFmtId="37" fontId="41" fillId="0" borderId="0" xfId="0" applyNumberFormat="1" applyFont="1" applyFill="1" applyBorder="1"/>
    <xf numFmtId="176" fontId="43" fillId="0" borderId="0" xfId="0" applyNumberFormat="1" applyFont="1"/>
    <xf numFmtId="176" fontId="41" fillId="11" borderId="8" xfId="1" applyNumberFormat="1" applyFont="1" applyFill="1" applyBorder="1"/>
    <xf numFmtId="37" fontId="43" fillId="11" borderId="0" xfId="0" applyNumberFormat="1" applyFont="1" applyFill="1"/>
    <xf numFmtId="178" fontId="43" fillId="11" borderId="0" xfId="0" applyNumberFormat="1" applyFont="1" applyFill="1"/>
    <xf numFmtId="37" fontId="41" fillId="11" borderId="0" xfId="0" applyNumberFormat="1" applyFont="1" applyFill="1" applyBorder="1"/>
    <xf numFmtId="176" fontId="43" fillId="11" borderId="0" xfId="0" applyNumberFormat="1" applyFont="1" applyFill="1"/>
    <xf numFmtId="176" fontId="41" fillId="11" borderId="17" xfId="1" applyNumberFormat="1" applyFont="1" applyFill="1" applyBorder="1"/>
    <xf numFmtId="176" fontId="41" fillId="11" borderId="9" xfId="1" applyNumberFormat="1" applyFont="1" applyFill="1" applyBorder="1"/>
    <xf numFmtId="176" fontId="41" fillId="11" borderId="21" xfId="1" applyNumberFormat="1" applyFont="1" applyFill="1" applyBorder="1"/>
    <xf numFmtId="37" fontId="41" fillId="11" borderId="0" xfId="0" applyNumberFormat="1" applyFont="1" applyFill="1"/>
    <xf numFmtId="37" fontId="41" fillId="2" borderId="7" xfId="1" applyNumberFormat="1" applyFont="1" applyFill="1" applyBorder="1"/>
    <xf numFmtId="37" fontId="41" fillId="2" borderId="1" xfId="0" applyNumberFormat="1" applyFont="1" applyFill="1" applyBorder="1"/>
    <xf numFmtId="37" fontId="41" fillId="2" borderId="8" xfId="0" applyNumberFormat="1" applyFont="1" applyFill="1" applyBorder="1"/>
    <xf numFmtId="37" fontId="43" fillId="2" borderId="0" xfId="0" applyNumberFormat="1" applyFont="1" applyFill="1"/>
    <xf numFmtId="176" fontId="41" fillId="2" borderId="25" xfId="1" applyNumberFormat="1" applyFont="1" applyFill="1" applyBorder="1"/>
    <xf numFmtId="176" fontId="41" fillId="2" borderId="28" xfId="1" applyNumberFormat="1" applyFont="1" applyFill="1" applyBorder="1"/>
    <xf numFmtId="176" fontId="41" fillId="2" borderId="29" xfId="1" applyNumberFormat="1" applyFont="1" applyFill="1" applyBorder="1"/>
    <xf numFmtId="37" fontId="43" fillId="2" borderId="0" xfId="0" applyNumberFormat="1" applyFont="1" applyFill="1" applyBorder="1"/>
    <xf numFmtId="178" fontId="43" fillId="0" borderId="0" xfId="0" applyNumberFormat="1" applyFont="1" applyFill="1"/>
    <xf numFmtId="169" fontId="41" fillId="2" borderId="0" xfId="0" applyNumberFormat="1" applyFont="1" applyFill="1" applyBorder="1"/>
    <xf numFmtId="172" fontId="41" fillId="2" borderId="0" xfId="0" applyNumberFormat="1" applyFont="1" applyFill="1" applyBorder="1"/>
    <xf numFmtId="169" fontId="41" fillId="2" borderId="8" xfId="0" applyNumberFormat="1" applyFont="1" applyFill="1" applyBorder="1"/>
    <xf numFmtId="169" fontId="41" fillId="2" borderId="7" xfId="0" applyNumberFormat="1" applyFont="1" applyFill="1" applyBorder="1"/>
    <xf numFmtId="169" fontId="41" fillId="2" borderId="14" xfId="0" applyNumberFormat="1" applyFont="1" applyFill="1" applyBorder="1"/>
    <xf numFmtId="168" fontId="42" fillId="2" borderId="1" xfId="0" applyNumberFormat="1" applyFont="1" applyFill="1" applyBorder="1"/>
    <xf numFmtId="168" fontId="41" fillId="2" borderId="1" xfId="0" applyNumberFormat="1" applyFont="1" applyFill="1" applyBorder="1"/>
    <xf numFmtId="168" fontId="41" fillId="2" borderId="7" xfId="0" applyNumberFormat="1" applyFont="1" applyFill="1" applyBorder="1"/>
    <xf numFmtId="177" fontId="41" fillId="2" borderId="7" xfId="1" applyNumberFormat="1" applyFont="1" applyFill="1" applyBorder="1"/>
    <xf numFmtId="177" fontId="41" fillId="2" borderId="0" xfId="1" applyNumberFormat="1" applyFont="1" applyFill="1" applyBorder="1"/>
    <xf numFmtId="177" fontId="41" fillId="2" borderId="8" xfId="1" applyNumberFormat="1" applyFont="1" applyFill="1" applyBorder="1"/>
    <xf numFmtId="9" fontId="42" fillId="2" borderId="7" xfId="6" applyNumberFormat="1" applyFont="1" applyFill="1" applyBorder="1"/>
    <xf numFmtId="9" fontId="43" fillId="2" borderId="0" xfId="0" applyNumberFormat="1" applyFont="1" applyFill="1"/>
    <xf numFmtId="178" fontId="41" fillId="2" borderId="0" xfId="3" applyNumberFormat="1" applyFont="1" applyFill="1" applyBorder="1"/>
    <xf numFmtId="178" fontId="41" fillId="2" borderId="8" xfId="3" applyNumberFormat="1" applyFont="1" applyFill="1" applyBorder="1"/>
    <xf numFmtId="0" fontId="55" fillId="11" borderId="0" xfId="0" applyFont="1" applyFill="1"/>
    <xf numFmtId="0" fontId="46" fillId="0" borderId="0" xfId="0" applyFont="1" applyFill="1"/>
    <xf numFmtId="178" fontId="41" fillId="0" borderId="0" xfId="0" applyNumberFormat="1" applyFont="1" applyFill="1"/>
    <xf numFmtId="168" fontId="43" fillId="0" borderId="0" xfId="6" applyNumberFormat="1" applyFont="1"/>
    <xf numFmtId="177" fontId="41" fillId="2" borderId="11" xfId="3" applyNumberFormat="1" applyFont="1" applyFill="1" applyBorder="1"/>
    <xf numFmtId="177" fontId="41" fillId="2" borderId="17" xfId="3" applyNumberFormat="1" applyFont="1" applyFill="1" applyBorder="1"/>
    <xf numFmtId="178" fontId="41" fillId="2" borderId="17" xfId="0" applyNumberFormat="1" applyFont="1" applyFill="1" applyBorder="1"/>
    <xf numFmtId="178" fontId="41" fillId="2" borderId="21" xfId="0" applyNumberFormat="1" applyFont="1" applyFill="1" applyBorder="1"/>
    <xf numFmtId="0" fontId="43" fillId="2" borderId="11" xfId="0" applyFont="1" applyFill="1" applyBorder="1"/>
    <xf numFmtId="0" fontId="43" fillId="2" borderId="9" xfId="0" applyFont="1" applyFill="1" applyBorder="1"/>
    <xf numFmtId="0" fontId="41" fillId="0" borderId="0" xfId="0" applyFont="1" applyAlignment="1">
      <alignment horizontal="center"/>
    </xf>
    <xf numFmtId="0" fontId="53" fillId="0" borderId="0" xfId="0" applyFont="1" applyAlignment="1">
      <alignment horizontal="center"/>
    </xf>
    <xf numFmtId="0" fontId="41" fillId="0" borderId="15" xfId="0" applyFont="1" applyFill="1" applyBorder="1"/>
    <xf numFmtId="0" fontId="41" fillId="0" borderId="24" xfId="0" applyFont="1" applyFill="1" applyBorder="1"/>
    <xf numFmtId="0" fontId="41" fillId="0" borderId="16" xfId="0" applyFont="1" applyFill="1" applyBorder="1"/>
    <xf numFmtId="176" fontId="41" fillId="11" borderId="17" xfId="0" applyNumberFormat="1" applyFont="1" applyFill="1" applyBorder="1"/>
    <xf numFmtId="175" fontId="52" fillId="0" borderId="0" xfId="0" applyNumberFormat="1" applyFont="1" applyAlignment="1">
      <alignment horizontal="center"/>
    </xf>
    <xf numFmtId="187" fontId="41" fillId="0" borderId="0" xfId="0" applyNumberFormat="1" applyFont="1"/>
    <xf numFmtId="0" fontId="41" fillId="2" borderId="15" xfId="0" applyFont="1" applyFill="1" applyBorder="1"/>
    <xf numFmtId="176" fontId="41" fillId="0" borderId="0" xfId="1" applyNumberFormat="1" applyFont="1" applyFill="1"/>
    <xf numFmtId="176" fontId="41" fillId="2" borderId="1" xfId="1" applyNumberFormat="1" applyFont="1" applyFill="1" applyBorder="1" applyAlignment="1">
      <alignment horizontal="center"/>
    </xf>
    <xf numFmtId="176" fontId="41" fillId="2" borderId="9" xfId="1" applyNumberFormat="1" applyFont="1" applyFill="1" applyBorder="1" applyAlignment="1">
      <alignment horizontal="center"/>
    </xf>
    <xf numFmtId="176" fontId="41" fillId="0" borderId="0" xfId="0" applyNumberFormat="1" applyFont="1" applyFill="1"/>
    <xf numFmtId="176" fontId="41" fillId="2" borderId="14" xfId="1" applyNumberFormat="1" applyFont="1" applyFill="1" applyBorder="1" applyAlignment="1">
      <alignment horizontal="center"/>
    </xf>
    <xf numFmtId="165" fontId="41" fillId="11" borderId="1" xfId="0" applyNumberFormat="1" applyFont="1" applyFill="1" applyBorder="1"/>
    <xf numFmtId="10" fontId="41" fillId="11" borderId="1" xfId="1" applyNumberFormat="1" applyFont="1" applyFill="1" applyBorder="1"/>
    <xf numFmtId="171" fontId="41" fillId="2" borderId="1" xfId="0" applyNumberFormat="1" applyFont="1" applyFill="1" applyBorder="1"/>
    <xf numFmtId="171" fontId="41" fillId="2" borderId="8" xfId="0" applyNumberFormat="1" applyFont="1" applyFill="1" applyBorder="1"/>
    <xf numFmtId="171" fontId="41" fillId="11" borderId="1" xfId="0" applyNumberFormat="1" applyFont="1" applyFill="1" applyBorder="1"/>
    <xf numFmtId="0" fontId="41" fillId="2" borderId="9" xfId="0" applyFont="1" applyFill="1" applyBorder="1"/>
    <xf numFmtId="0" fontId="52" fillId="0" borderId="0" xfId="0" applyFont="1" applyFill="1" applyAlignment="1">
      <alignment horizontal="center"/>
    </xf>
    <xf numFmtId="0" fontId="56" fillId="0" borderId="0" xfId="0" applyFont="1" applyFill="1" applyAlignment="1">
      <alignment horizontal="center"/>
    </xf>
    <xf numFmtId="0" fontId="46" fillId="0" borderId="0" xfId="0" applyFont="1" applyFill="1" applyBorder="1"/>
    <xf numFmtId="0" fontId="46" fillId="0" borderId="7" xfId="0" applyFont="1" applyFill="1" applyBorder="1" applyAlignment="1">
      <alignment horizontal="center"/>
    </xf>
    <xf numFmtId="0" fontId="46" fillId="0" borderId="24" xfId="0" applyFont="1" applyFill="1" applyBorder="1" applyAlignment="1">
      <alignment horizontal="center"/>
    </xf>
    <xf numFmtId="9" fontId="41" fillId="2" borderId="0" xfId="6" applyFont="1" applyFill="1"/>
    <xf numFmtId="185" fontId="41" fillId="0" borderId="0" xfId="0" applyNumberFormat="1" applyFont="1" applyFill="1"/>
    <xf numFmtId="176" fontId="41" fillId="2" borderId="30" xfId="1" applyNumberFormat="1" applyFont="1" applyFill="1" applyBorder="1"/>
    <xf numFmtId="175" fontId="41" fillId="11" borderId="31" xfId="1" applyNumberFormat="1" applyFont="1" applyFill="1" applyBorder="1"/>
    <xf numFmtId="178" fontId="41" fillId="2" borderId="0" xfId="0" applyNumberFormat="1" applyFont="1" applyFill="1"/>
    <xf numFmtId="9" fontId="42" fillId="2" borderId="0" xfId="0" applyNumberFormat="1" applyFont="1" applyFill="1" applyBorder="1"/>
    <xf numFmtId="168" fontId="41" fillId="2" borderId="0" xfId="6" applyNumberFormat="1" applyFont="1" applyFill="1"/>
    <xf numFmtId="171" fontId="41" fillId="2" borderId="0" xfId="0" applyNumberFormat="1" applyFont="1" applyFill="1"/>
    <xf numFmtId="0" fontId="48" fillId="2" borderId="11" xfId="0" applyFont="1" applyFill="1" applyBorder="1" applyAlignment="1">
      <alignment wrapText="1"/>
    </xf>
    <xf numFmtId="0" fontId="48" fillId="2" borderId="17" xfId="0" applyFont="1" applyFill="1" applyBorder="1" applyAlignment="1">
      <alignment wrapText="1"/>
    </xf>
    <xf numFmtId="0" fontId="48" fillId="2" borderId="21" xfId="0" applyFont="1" applyFill="1" applyBorder="1" applyAlignment="1">
      <alignment wrapText="1"/>
    </xf>
    <xf numFmtId="0" fontId="48" fillId="2" borderId="0" xfId="0" applyFont="1" applyFill="1" applyBorder="1" applyAlignment="1">
      <alignment wrapText="1"/>
    </xf>
    <xf numFmtId="175" fontId="52" fillId="11" borderId="0" xfId="0" applyNumberFormat="1" applyFont="1" applyFill="1" applyAlignment="1">
      <alignment horizontal="center"/>
    </xf>
    <xf numFmtId="175" fontId="52" fillId="0" borderId="0" xfId="0" applyNumberFormat="1" applyFont="1" applyFill="1" applyAlignment="1">
      <alignment horizontal="center"/>
    </xf>
    <xf numFmtId="176" fontId="56" fillId="11" borderId="0" xfId="0" applyNumberFormat="1" applyFont="1" applyFill="1" applyAlignment="1">
      <alignment horizontal="center"/>
    </xf>
    <xf numFmtId="176" fontId="56" fillId="0" borderId="0" xfId="0" applyNumberFormat="1" applyFont="1" applyFill="1" applyAlignment="1">
      <alignment horizontal="center"/>
    </xf>
    <xf numFmtId="178" fontId="56" fillId="0" borderId="0" xfId="0" applyNumberFormat="1" applyFont="1" applyFill="1" applyAlignment="1">
      <alignment horizontal="center"/>
    </xf>
    <xf numFmtId="175" fontId="41" fillId="11" borderId="0" xfId="1" applyNumberFormat="1" applyFont="1" applyFill="1"/>
    <xf numFmtId="178" fontId="41" fillId="11" borderId="0" xfId="0" applyNumberFormat="1" applyFont="1" applyFill="1"/>
    <xf numFmtId="176" fontId="41" fillId="2" borderId="32" xfId="1" applyNumberFormat="1" applyFont="1" applyFill="1" applyBorder="1"/>
    <xf numFmtId="176" fontId="41" fillId="2" borderId="33" xfId="1" applyNumberFormat="1" applyFont="1" applyFill="1" applyBorder="1"/>
    <xf numFmtId="176" fontId="41" fillId="2" borderId="34" xfId="1" applyNumberFormat="1" applyFont="1" applyFill="1" applyBorder="1"/>
    <xf numFmtId="176" fontId="46" fillId="2" borderId="0" xfId="1" applyNumberFormat="1" applyFont="1" applyFill="1"/>
    <xf numFmtId="178" fontId="41" fillId="2" borderId="7" xfId="0" applyNumberFormat="1" applyFont="1" applyFill="1" applyBorder="1"/>
    <xf numFmtId="178" fontId="41" fillId="2" borderId="1" xfId="0" applyNumberFormat="1" applyFont="1" applyFill="1" applyBorder="1"/>
    <xf numFmtId="178" fontId="41" fillId="2" borderId="8" xfId="0" applyNumberFormat="1" applyFont="1" applyFill="1" applyBorder="1"/>
    <xf numFmtId="9" fontId="42" fillId="2" borderId="7" xfId="0" applyNumberFormat="1" applyFont="1" applyFill="1" applyBorder="1"/>
    <xf numFmtId="9" fontId="42" fillId="2" borderId="1" xfId="0" applyNumberFormat="1" applyFont="1" applyFill="1" applyBorder="1"/>
    <xf numFmtId="9" fontId="42" fillId="2" borderId="8" xfId="0" applyNumberFormat="1" applyFont="1" applyFill="1" applyBorder="1"/>
    <xf numFmtId="175" fontId="41" fillId="2" borderId="11" xfId="1" applyNumberFormat="1" applyFont="1" applyFill="1" applyBorder="1"/>
    <xf numFmtId="175" fontId="41" fillId="2" borderId="9" xfId="1" applyNumberFormat="1" applyFont="1" applyFill="1" applyBorder="1"/>
    <xf numFmtId="175" fontId="41" fillId="2" borderId="21" xfId="1" applyNumberFormat="1" applyFont="1" applyFill="1" applyBorder="1"/>
    <xf numFmtId="175" fontId="46" fillId="2" borderId="0" xfId="1" applyNumberFormat="1" applyFont="1" applyFill="1"/>
    <xf numFmtId="0" fontId="41" fillId="0" borderId="0" xfId="0" quotePrefix="1" applyFont="1" applyFill="1"/>
    <xf numFmtId="0" fontId="46" fillId="4" borderId="11" xfId="0" applyFont="1" applyFill="1" applyBorder="1" applyAlignment="1"/>
    <xf numFmtId="0" fontId="46" fillId="4" borderId="17" xfId="0" applyFont="1" applyFill="1" applyBorder="1" applyAlignment="1"/>
    <xf numFmtId="0" fontId="57" fillId="11" borderId="0" xfId="0" applyFont="1" applyFill="1"/>
    <xf numFmtId="0" fontId="43" fillId="11" borderId="11" xfId="0" applyFont="1" applyFill="1" applyBorder="1"/>
    <xf numFmtId="0" fontId="43" fillId="11" borderId="17" xfId="0" applyFont="1" applyFill="1" applyBorder="1"/>
    <xf numFmtId="0" fontId="43" fillId="11" borderId="21" xfId="0" applyFont="1" applyFill="1" applyBorder="1"/>
    <xf numFmtId="9" fontId="43" fillId="2" borderId="21" xfId="0" applyNumberFormat="1" applyFont="1" applyFill="1" applyBorder="1"/>
    <xf numFmtId="0" fontId="57" fillId="0" borderId="0" xfId="0" applyFont="1"/>
    <xf numFmtId="175" fontId="43" fillId="0" borderId="0" xfId="0" applyNumberFormat="1" applyFont="1"/>
    <xf numFmtId="176" fontId="43" fillId="2" borderId="0" xfId="0" applyNumberFormat="1" applyFont="1" applyFill="1"/>
    <xf numFmtId="43" fontId="41" fillId="2" borderId="7" xfId="0" applyNumberFormat="1" applyFont="1" applyFill="1" applyBorder="1"/>
    <xf numFmtId="0" fontId="43" fillId="0" borderId="0" xfId="0" applyFont="1" applyAlignment="1">
      <alignment wrapText="1"/>
    </xf>
    <xf numFmtId="0" fontId="54" fillId="0" borderId="0" xfId="0" applyFont="1"/>
    <xf numFmtId="176" fontId="43" fillId="0" borderId="0" xfId="0" applyNumberFormat="1" applyFont="1" applyBorder="1"/>
    <xf numFmtId="0" fontId="58" fillId="0" borderId="0" xfId="0" applyFont="1"/>
    <xf numFmtId="176" fontId="5" fillId="11" borderId="0" xfId="0" applyNumberFormat="1" applyFont="1" applyFill="1"/>
    <xf numFmtId="0" fontId="5" fillId="11" borderId="0" xfId="0" applyFont="1" applyFill="1"/>
    <xf numFmtId="1" fontId="0" fillId="12" borderId="0" xfId="0" applyNumberFormat="1" applyFill="1"/>
    <xf numFmtId="176" fontId="34" fillId="12" borderId="0" xfId="1" applyNumberFormat="1" applyFont="1" applyFill="1"/>
    <xf numFmtId="171" fontId="41" fillId="2" borderId="7" xfId="0" applyNumberFormat="1" applyFont="1" applyFill="1" applyBorder="1"/>
    <xf numFmtId="9" fontId="41" fillId="2" borderId="8" xfId="6" applyNumberFormat="1" applyFont="1" applyFill="1" applyBorder="1"/>
    <xf numFmtId="176" fontId="41" fillId="0" borderId="0" xfId="0" applyNumberFormat="1" applyFont="1"/>
    <xf numFmtId="176" fontId="52" fillId="0" borderId="0" xfId="0" applyNumberFormat="1" applyFont="1" applyAlignment="1">
      <alignment horizontal="center"/>
    </xf>
    <xf numFmtId="168" fontId="42" fillId="11" borderId="8" xfId="6" applyNumberFormat="1" applyFont="1" applyFill="1" applyBorder="1"/>
    <xf numFmtId="168" fontId="42" fillId="11" borderId="1" xfId="6" applyNumberFormat="1" applyFont="1" applyFill="1" applyBorder="1"/>
    <xf numFmtId="0" fontId="41" fillId="11" borderId="7" xfId="0" applyFont="1" applyFill="1" applyBorder="1" applyAlignment="1">
      <alignment horizontal="right"/>
    </xf>
    <xf numFmtId="168" fontId="41" fillId="11" borderId="7" xfId="6" applyNumberFormat="1" applyFont="1" applyFill="1" applyBorder="1" applyAlignment="1">
      <alignment horizontal="right"/>
    </xf>
    <xf numFmtId="168" fontId="41" fillId="11" borderId="8" xfId="6" applyNumberFormat="1" applyFont="1" applyFill="1" applyBorder="1" applyAlignment="1">
      <alignment horizontal="right"/>
    </xf>
    <xf numFmtId="168" fontId="41" fillId="11" borderId="0" xfId="6" applyNumberFormat="1" applyFont="1" applyFill="1" applyBorder="1" applyAlignment="1">
      <alignment horizontal="right"/>
    </xf>
    <xf numFmtId="168" fontId="41" fillId="11" borderId="0" xfId="0" applyNumberFormat="1" applyFont="1" applyFill="1" applyAlignment="1">
      <alignment horizontal="right"/>
    </xf>
    <xf numFmtId="0" fontId="41" fillId="11" borderId="8" xfId="0" applyFont="1" applyFill="1" applyBorder="1" applyAlignment="1">
      <alignment horizontal="right"/>
    </xf>
    <xf numFmtId="0" fontId="41" fillId="11" borderId="0" xfId="0" applyFont="1" applyFill="1" applyBorder="1" applyAlignment="1">
      <alignment horizontal="right"/>
    </xf>
    <xf numFmtId="0" fontId="41" fillId="11" borderId="1" xfId="0" applyFont="1" applyFill="1" applyBorder="1" applyAlignment="1">
      <alignment horizontal="right"/>
    </xf>
    <xf numFmtId="168" fontId="41" fillId="11" borderId="0" xfId="0" applyNumberFormat="1" applyFont="1" applyFill="1" applyBorder="1" applyAlignment="1">
      <alignment horizontal="right"/>
    </xf>
    <xf numFmtId="0" fontId="51" fillId="0" borderId="0" xfId="0" applyFont="1" applyFill="1" applyAlignment="1"/>
    <xf numFmtId="3" fontId="41" fillId="11" borderId="17" xfId="0" applyNumberFormat="1" applyFont="1" applyFill="1" applyBorder="1"/>
    <xf numFmtId="0" fontId="41" fillId="11" borderId="11" xfId="0" applyFont="1" applyFill="1" applyBorder="1"/>
    <xf numFmtId="167" fontId="59" fillId="0" borderId="0" xfId="1" applyFont="1" applyAlignment="1">
      <alignment horizontal="center"/>
    </xf>
    <xf numFmtId="167" fontId="41" fillId="2" borderId="0" xfId="1" applyFont="1" applyFill="1"/>
    <xf numFmtId="9" fontId="41" fillId="2" borderId="7" xfId="6" applyNumberFormat="1" applyFont="1" applyFill="1" applyBorder="1"/>
    <xf numFmtId="9" fontId="42" fillId="11" borderId="0" xfId="0" applyNumberFormat="1" applyFont="1" applyFill="1" applyBorder="1"/>
    <xf numFmtId="10" fontId="41" fillId="2" borderId="1" xfId="1" applyNumberFormat="1" applyFont="1" applyFill="1" applyBorder="1"/>
    <xf numFmtId="175" fontId="41" fillId="2" borderId="17" xfId="1" applyNumberFormat="1" applyFont="1" applyFill="1" applyBorder="1" applyAlignment="1">
      <alignment horizontal="right"/>
    </xf>
    <xf numFmtId="9" fontId="42" fillId="11" borderId="8" xfId="6" applyNumberFormat="1" applyFont="1" applyFill="1" applyBorder="1"/>
    <xf numFmtId="9" fontId="42" fillId="11" borderId="1" xfId="6" applyNumberFormat="1" applyFont="1" applyFill="1" applyBorder="1"/>
    <xf numFmtId="9" fontId="41" fillId="2" borderId="1" xfId="6" applyNumberFormat="1" applyFont="1" applyFill="1" applyBorder="1"/>
    <xf numFmtId="9" fontId="41" fillId="2" borderId="11" xfId="6" applyNumberFormat="1" applyFont="1" applyFill="1" applyBorder="1"/>
    <xf numFmtId="9" fontId="41" fillId="2" borderId="21" xfId="6" applyNumberFormat="1" applyFont="1" applyFill="1" applyBorder="1"/>
    <xf numFmtId="9" fontId="41" fillId="2" borderId="17" xfId="6" applyNumberFormat="1" applyFont="1" applyFill="1" applyBorder="1"/>
    <xf numFmtId="9" fontId="41" fillId="2" borderId="9" xfId="6" applyNumberFormat="1" applyFont="1" applyFill="1" applyBorder="1"/>
    <xf numFmtId="9" fontId="41" fillId="2" borderId="16" xfId="6" applyNumberFormat="1" applyFont="1" applyFill="1" applyBorder="1"/>
    <xf numFmtId="0" fontId="41" fillId="0" borderId="14" xfId="0" applyFont="1" applyBorder="1"/>
    <xf numFmtId="176" fontId="41" fillId="2" borderId="1" xfId="1" applyNumberFormat="1" applyFont="1" applyFill="1" applyBorder="1" applyAlignment="1">
      <alignment horizontal="right" indent="1"/>
    </xf>
    <xf numFmtId="170" fontId="41" fillId="0" borderId="1" xfId="0" applyNumberFormat="1" applyFont="1" applyFill="1" applyBorder="1" applyAlignment="1">
      <alignment horizontal="right"/>
    </xf>
    <xf numFmtId="168" fontId="41" fillId="11" borderId="1" xfId="6" applyNumberFormat="1" applyFont="1" applyFill="1" applyBorder="1" applyAlignment="1">
      <alignment horizontal="right"/>
    </xf>
    <xf numFmtId="176" fontId="41" fillId="11" borderId="1" xfId="3" applyNumberFormat="1" applyFont="1" applyFill="1" applyBorder="1" applyAlignment="1">
      <alignment horizontal="right"/>
    </xf>
    <xf numFmtId="176" fontId="41" fillId="0" borderId="1" xfId="3" applyNumberFormat="1" applyFont="1" applyFill="1" applyBorder="1" applyAlignment="1">
      <alignment horizontal="right"/>
    </xf>
    <xf numFmtId="177" fontId="43" fillId="11" borderId="0" xfId="0" applyNumberFormat="1" applyFont="1" applyFill="1"/>
    <xf numFmtId="3" fontId="41" fillId="11" borderId="11" xfId="0" applyNumberFormat="1" applyFont="1" applyFill="1" applyBorder="1"/>
    <xf numFmtId="171" fontId="41" fillId="11" borderId="0" xfId="0" applyNumberFormat="1" applyFont="1" applyFill="1" applyBorder="1" applyAlignment="1">
      <alignment horizontal="right"/>
    </xf>
    <xf numFmtId="171" fontId="41" fillId="11" borderId="8" xfId="0" applyNumberFormat="1" applyFont="1" applyFill="1" applyBorder="1" applyAlignment="1">
      <alignment horizontal="right"/>
    </xf>
    <xf numFmtId="177" fontId="41" fillId="2" borderId="7" xfId="3" applyNumberFormat="1" applyFont="1" applyFill="1" applyBorder="1"/>
    <xf numFmtId="9" fontId="41" fillId="11" borderId="17" xfId="6" applyNumberFormat="1" applyFont="1" applyFill="1" applyBorder="1"/>
    <xf numFmtId="9" fontId="41" fillId="11" borderId="14" xfId="6" applyNumberFormat="1" applyFont="1" applyFill="1" applyBorder="1"/>
    <xf numFmtId="0" fontId="5" fillId="11" borderId="1" xfId="0" applyFont="1" applyFill="1" applyBorder="1" applyAlignment="1">
      <alignment horizontal="left"/>
    </xf>
    <xf numFmtId="0" fontId="5" fillId="11" borderId="1" xfId="5" applyFont="1" applyFill="1" applyBorder="1" applyAlignment="1" applyProtection="1">
      <alignment horizontal="left"/>
    </xf>
    <xf numFmtId="168" fontId="42" fillId="11" borderId="7" xfId="0" applyNumberFormat="1" applyFont="1" applyFill="1" applyBorder="1"/>
    <xf numFmtId="168" fontId="42" fillId="11" borderId="0" xfId="0" applyNumberFormat="1" applyFont="1" applyFill="1" applyBorder="1"/>
    <xf numFmtId="176" fontId="41" fillId="11" borderId="32" xfId="1" applyNumberFormat="1" applyFont="1" applyFill="1" applyBorder="1"/>
    <xf numFmtId="176" fontId="41" fillId="11" borderId="30" xfId="1" applyNumberFormat="1" applyFont="1" applyFill="1" applyBorder="1"/>
    <xf numFmtId="175" fontId="42" fillId="11" borderId="0" xfId="1" applyNumberFormat="1" applyFont="1" applyFill="1" applyBorder="1"/>
    <xf numFmtId="168" fontId="41" fillId="11" borderId="0" xfId="6" applyNumberFormat="1" applyFont="1" applyFill="1"/>
    <xf numFmtId="176" fontId="41" fillId="11" borderId="27" xfId="1" applyNumberFormat="1" applyFont="1" applyFill="1" applyBorder="1"/>
    <xf numFmtId="9" fontId="41" fillId="11" borderId="11" xfId="6" applyNumberFormat="1" applyFont="1" applyFill="1" applyBorder="1"/>
    <xf numFmtId="164" fontId="41" fillId="11" borderId="1" xfId="0" applyNumberFormat="1" applyFont="1" applyFill="1" applyBorder="1"/>
    <xf numFmtId="0" fontId="41" fillId="11" borderId="8" xfId="0" applyFont="1" applyFill="1" applyBorder="1"/>
    <xf numFmtId="9" fontId="41" fillId="11" borderId="8" xfId="0" applyNumberFormat="1" applyFont="1" applyFill="1" applyBorder="1"/>
    <xf numFmtId="168" fontId="41" fillId="11" borderId="8" xfId="6" applyNumberFormat="1" applyFont="1" applyFill="1" applyBorder="1"/>
    <xf numFmtId="9" fontId="41" fillId="11" borderId="0" xfId="6" applyFont="1" applyFill="1"/>
    <xf numFmtId="175" fontId="41" fillId="11" borderId="0" xfId="1" applyNumberFormat="1" applyFont="1" applyFill="1" applyBorder="1"/>
    <xf numFmtId="175" fontId="41" fillId="11" borderId="35" xfId="1" applyNumberFormat="1" applyFont="1" applyFill="1" applyBorder="1"/>
    <xf numFmtId="178" fontId="41" fillId="11" borderId="0" xfId="0" applyNumberFormat="1" applyFont="1" applyFill="1" applyBorder="1"/>
    <xf numFmtId="176" fontId="42" fillId="11" borderId="0" xfId="1" applyNumberFormat="1" applyFont="1" applyFill="1" applyBorder="1"/>
    <xf numFmtId="171" fontId="41" fillId="11" borderId="0" xfId="1" applyNumberFormat="1" applyFont="1" applyFill="1" applyBorder="1"/>
    <xf numFmtId="175" fontId="41" fillId="11" borderId="0" xfId="1" applyNumberFormat="1" applyFont="1" applyFill="1" applyBorder="1" applyAlignment="1">
      <alignment horizontal="right"/>
    </xf>
    <xf numFmtId="167" fontId="41" fillId="11" borderId="0" xfId="1" applyFont="1" applyFill="1" applyBorder="1"/>
    <xf numFmtId="177" fontId="41" fillId="11" borderId="0" xfId="3" applyNumberFormat="1" applyFont="1" applyFill="1" applyBorder="1"/>
    <xf numFmtId="176" fontId="41" fillId="11" borderId="8" xfId="0" applyNumberFormat="1" applyFont="1" applyFill="1" applyBorder="1"/>
    <xf numFmtId="37" fontId="41" fillId="11" borderId="11" xfId="1" applyNumberFormat="1" applyFont="1" applyFill="1" applyBorder="1"/>
    <xf numFmtId="37" fontId="41" fillId="11" borderId="17" xfId="1" applyNumberFormat="1" applyFont="1" applyFill="1" applyBorder="1"/>
    <xf numFmtId="9" fontId="41" fillId="11" borderId="21" xfId="0" applyNumberFormat="1" applyFont="1" applyFill="1" applyBorder="1"/>
    <xf numFmtId="175" fontId="43" fillId="11" borderId="11" xfId="0" applyNumberFormat="1" applyFont="1" applyFill="1" applyBorder="1"/>
    <xf numFmtId="168" fontId="41" fillId="11" borderId="0" xfId="0" applyNumberFormat="1" applyFont="1" applyFill="1" applyBorder="1"/>
    <xf numFmtId="175" fontId="43" fillId="11" borderId="15" xfId="1" applyNumberFormat="1" applyFont="1" applyFill="1" applyBorder="1"/>
    <xf numFmtId="175" fontId="43" fillId="11" borderId="24" xfId="1" applyNumberFormat="1" applyFont="1" applyFill="1" applyBorder="1"/>
    <xf numFmtId="0" fontId="43" fillId="11" borderId="16" xfId="0" applyFont="1" applyFill="1" applyBorder="1"/>
    <xf numFmtId="175" fontId="43" fillId="11" borderId="7" xfId="0" applyNumberFormat="1" applyFont="1" applyFill="1" applyBorder="1"/>
    <xf numFmtId="175" fontId="43" fillId="11" borderId="7" xfId="1" applyNumberFormat="1" applyFont="1" applyFill="1" applyBorder="1"/>
    <xf numFmtId="175" fontId="43" fillId="11" borderId="0" xfId="1" applyNumberFormat="1" applyFont="1" applyFill="1" applyBorder="1"/>
    <xf numFmtId="168" fontId="41" fillId="11" borderId="7" xfId="6" applyNumberFormat="1" applyFont="1" applyFill="1" applyBorder="1"/>
    <xf numFmtId="168" fontId="41" fillId="11" borderId="0" xfId="6" applyNumberFormat="1" applyFont="1" applyFill="1" applyBorder="1"/>
    <xf numFmtId="188" fontId="5" fillId="11" borderId="8" xfId="8" applyNumberFormat="1" applyFont="1" applyFill="1" applyBorder="1" applyAlignment="1">
      <alignment horizontal="right"/>
    </xf>
    <xf numFmtId="188" fontId="5" fillId="11" borderId="21" xfId="8" applyNumberFormat="1" applyFont="1" applyFill="1" applyBorder="1" applyAlignment="1">
      <alignment horizontal="right"/>
    </xf>
    <xf numFmtId="0" fontId="32" fillId="11" borderId="0" xfId="0" applyFont="1" applyFill="1"/>
    <xf numFmtId="0" fontId="32" fillId="0" borderId="0" xfId="0" applyFont="1"/>
    <xf numFmtId="0" fontId="41" fillId="0" borderId="8" xfId="0" applyFont="1" applyFill="1" applyBorder="1" applyAlignment="1">
      <alignment horizontal="center"/>
    </xf>
    <xf numFmtId="168" fontId="41" fillId="11" borderId="11" xfId="6" applyNumberFormat="1" applyFont="1" applyFill="1" applyBorder="1"/>
    <xf numFmtId="168" fontId="41" fillId="11" borderId="15" xfId="6" applyNumberFormat="1" applyFont="1" applyFill="1" applyBorder="1"/>
    <xf numFmtId="168" fontId="41" fillId="11" borderId="14" xfId="6" applyNumberFormat="1" applyFont="1" applyFill="1" applyBorder="1"/>
    <xf numFmtId="189" fontId="5" fillId="13" borderId="21" xfId="7" applyNumberFormat="1" applyFont="1" applyFill="1" applyBorder="1" applyAlignment="1">
      <alignment horizontal="right"/>
    </xf>
    <xf numFmtId="176" fontId="41" fillId="0" borderId="0" xfId="6" applyNumberFormat="1" applyFont="1" applyAlignment="1">
      <alignment horizontal="left"/>
    </xf>
    <xf numFmtId="171" fontId="41" fillId="11" borderId="7" xfId="0" applyNumberFormat="1" applyFont="1" applyFill="1" applyBorder="1" applyAlignment="1">
      <alignment horizontal="right"/>
    </xf>
    <xf numFmtId="168" fontId="42" fillId="11" borderId="8" xfId="0" applyNumberFormat="1" applyFont="1" applyFill="1" applyBorder="1"/>
    <xf numFmtId="168" fontId="42" fillId="11" borderId="1" xfId="0" applyNumberFormat="1" applyFont="1" applyFill="1" applyBorder="1"/>
    <xf numFmtId="168" fontId="41" fillId="11" borderId="24" xfId="6" applyNumberFormat="1" applyFont="1" applyFill="1" applyBorder="1"/>
    <xf numFmtId="168" fontId="41" fillId="11" borderId="16" xfId="6" applyNumberFormat="1" applyFont="1" applyFill="1" applyBorder="1"/>
    <xf numFmtId="168" fontId="41" fillId="11" borderId="0" xfId="0" applyNumberFormat="1" applyFont="1" applyFill="1"/>
    <xf numFmtId="176" fontId="42" fillId="2" borderId="11" xfId="1" applyNumberFormat="1" applyFont="1" applyFill="1" applyBorder="1"/>
    <xf numFmtId="176" fontId="42" fillId="2" borderId="17" xfId="1" applyNumberFormat="1" applyFont="1" applyFill="1" applyBorder="1"/>
    <xf numFmtId="176" fontId="42" fillId="2" borderId="21" xfId="1" applyNumberFormat="1" applyFont="1" applyFill="1" applyBorder="1"/>
    <xf numFmtId="176" fontId="42" fillId="2" borderId="0" xfId="0" applyNumberFormat="1" applyFont="1" applyFill="1" applyBorder="1"/>
    <xf numFmtId="176" fontId="42" fillId="2" borderId="9" xfId="1" applyNumberFormat="1" applyFont="1" applyFill="1" applyBorder="1"/>
    <xf numFmtId="0" fontId="42" fillId="11" borderId="0" xfId="0" applyFont="1" applyFill="1" applyBorder="1" applyAlignment="1">
      <alignment horizontal="left"/>
    </xf>
    <xf numFmtId="0" fontId="37" fillId="2" borderId="0" xfId="0" applyFont="1" applyFill="1"/>
    <xf numFmtId="0" fontId="37" fillId="0" borderId="0" xfId="0" applyFont="1"/>
    <xf numFmtId="0" fontId="37" fillId="0" borderId="0" xfId="0" applyFont="1" applyFill="1"/>
    <xf numFmtId="168" fontId="43" fillId="11" borderId="0" xfId="6" applyNumberFormat="1" applyFont="1" applyFill="1"/>
    <xf numFmtId="175" fontId="42" fillId="11" borderId="8" xfId="1" applyNumberFormat="1" applyFont="1" applyFill="1" applyBorder="1"/>
    <xf numFmtId="0" fontId="22" fillId="0" borderId="0" xfId="0" applyFont="1"/>
    <xf numFmtId="0" fontId="51" fillId="11" borderId="0" xfId="0" applyFont="1" applyFill="1"/>
    <xf numFmtId="0" fontId="60" fillId="0" borderId="0" xfId="0" applyFont="1" applyFill="1"/>
    <xf numFmtId="176" fontId="41" fillId="0" borderId="7" xfId="1" applyNumberFormat="1" applyFont="1" applyFill="1" applyBorder="1"/>
    <xf numFmtId="176" fontId="41" fillId="0" borderId="17" xfId="1" applyNumberFormat="1" applyFont="1" applyFill="1" applyBorder="1"/>
    <xf numFmtId="176" fontId="41" fillId="0" borderId="24" xfId="1" applyNumberFormat="1" applyFont="1" applyFill="1" applyBorder="1"/>
    <xf numFmtId="171" fontId="41" fillId="0" borderId="7" xfId="0" applyNumberFormat="1" applyFont="1" applyFill="1" applyBorder="1"/>
    <xf numFmtId="176" fontId="41" fillId="0" borderId="7" xfId="0" applyNumberFormat="1" applyFont="1" applyFill="1" applyBorder="1"/>
    <xf numFmtId="176" fontId="41" fillId="0" borderId="11" xfId="1" applyNumberFormat="1" applyFont="1" applyFill="1" applyBorder="1"/>
    <xf numFmtId="0" fontId="41" fillId="0" borderId="7" xfId="0" applyFont="1" applyFill="1" applyBorder="1"/>
    <xf numFmtId="0" fontId="41" fillId="0" borderId="8" xfId="0" applyFont="1" applyFill="1" applyBorder="1"/>
    <xf numFmtId="165" fontId="41" fillId="0" borderId="7" xfId="0" applyNumberFormat="1" applyFont="1" applyFill="1" applyBorder="1"/>
    <xf numFmtId="165" fontId="41" fillId="0" borderId="0" xfId="0" applyNumberFormat="1" applyFont="1" applyFill="1" applyBorder="1"/>
    <xf numFmtId="165" fontId="41" fillId="0" borderId="8" xfId="0" applyNumberFormat="1" applyFont="1" applyFill="1" applyBorder="1"/>
    <xf numFmtId="165" fontId="41" fillId="0" borderId="0" xfId="0" applyNumberFormat="1" applyFont="1" applyFill="1"/>
    <xf numFmtId="165" fontId="41" fillId="0" borderId="0" xfId="3" applyNumberFormat="1" applyFont="1" applyFill="1" applyBorder="1"/>
    <xf numFmtId="166" fontId="41" fillId="0" borderId="7" xfId="3" applyFont="1" applyFill="1" applyBorder="1"/>
    <xf numFmtId="10" fontId="41" fillId="0" borderId="7" xfId="0" applyNumberFormat="1" applyFont="1" applyFill="1" applyBorder="1"/>
    <xf numFmtId="10" fontId="41" fillId="0" borderId="0" xfId="0" applyNumberFormat="1" applyFont="1" applyFill="1" applyBorder="1"/>
    <xf numFmtId="167" fontId="41" fillId="0" borderId="0" xfId="1" applyNumberFormat="1" applyFont="1" applyFill="1" applyBorder="1" applyAlignment="1">
      <alignment horizontal="right"/>
    </xf>
    <xf numFmtId="167" fontId="41" fillId="0" borderId="8" xfId="0" applyNumberFormat="1" applyFont="1" applyFill="1" applyBorder="1" applyAlignment="1">
      <alignment horizontal="left"/>
    </xf>
    <xf numFmtId="0" fontId="31" fillId="0" borderId="0" xfId="0" applyFont="1" applyFill="1" applyAlignment="1"/>
    <xf numFmtId="176" fontId="41" fillId="0" borderId="8" xfId="1" applyNumberFormat="1" applyFont="1" applyFill="1" applyBorder="1"/>
    <xf numFmtId="176" fontId="41" fillId="0" borderId="21" xfId="1" applyNumberFormat="1" applyFont="1" applyFill="1" applyBorder="1"/>
    <xf numFmtId="176" fontId="41" fillId="0" borderId="16" xfId="1" applyNumberFormat="1" applyFont="1" applyFill="1" applyBorder="1"/>
    <xf numFmtId="175" fontId="41" fillId="0" borderId="7" xfId="1" applyNumberFormat="1" applyFont="1" applyFill="1" applyBorder="1"/>
    <xf numFmtId="175" fontId="41" fillId="0" borderId="0" xfId="1" applyNumberFormat="1" applyFont="1" applyFill="1" applyBorder="1"/>
    <xf numFmtId="175" fontId="41" fillId="0" borderId="8" xfId="1" applyNumberFormat="1" applyFont="1" applyFill="1" applyBorder="1"/>
    <xf numFmtId="176" fontId="41" fillId="0" borderId="8" xfId="0" applyNumberFormat="1" applyFont="1" applyFill="1" applyBorder="1"/>
    <xf numFmtId="166" fontId="41" fillId="0" borderId="0" xfId="3" applyFont="1" applyFill="1" applyBorder="1"/>
    <xf numFmtId="10" fontId="41" fillId="0" borderId="7" xfId="1" applyNumberFormat="1" applyFont="1" applyFill="1" applyBorder="1"/>
    <xf numFmtId="10" fontId="41" fillId="0" borderId="0" xfId="1" applyNumberFormat="1" applyFont="1" applyFill="1" applyBorder="1"/>
    <xf numFmtId="10" fontId="41" fillId="0" borderId="8" xfId="1" applyNumberFormat="1" applyFont="1" applyFill="1" applyBorder="1"/>
    <xf numFmtId="10" fontId="41" fillId="0" borderId="1" xfId="6" applyNumberFormat="1" applyFont="1" applyFill="1" applyBorder="1"/>
    <xf numFmtId="164" fontId="41" fillId="0" borderId="7" xfId="0" applyNumberFormat="1" applyFont="1" applyFill="1" applyBorder="1" applyAlignment="1">
      <alignment horizontal="right"/>
    </xf>
    <xf numFmtId="164" fontId="41" fillId="0" borderId="0" xfId="0" applyNumberFormat="1" applyFont="1" applyFill="1" applyBorder="1"/>
    <xf numFmtId="164" fontId="41" fillId="0" borderId="8" xfId="0" applyNumberFormat="1" applyFont="1" applyFill="1" applyBorder="1"/>
    <xf numFmtId="179" fontId="41" fillId="0" borderId="0" xfId="3" applyNumberFormat="1" applyFont="1" applyFill="1"/>
    <xf numFmtId="179" fontId="41" fillId="0" borderId="7" xfId="3" applyNumberFormat="1" applyFont="1" applyFill="1" applyBorder="1"/>
    <xf numFmtId="179" fontId="41" fillId="0" borderId="0" xfId="3" applyNumberFormat="1" applyFont="1" applyFill="1" applyBorder="1"/>
    <xf numFmtId="171" fontId="41" fillId="0" borderId="8" xfId="0" applyNumberFormat="1" applyFont="1" applyFill="1" applyBorder="1"/>
    <xf numFmtId="0" fontId="51" fillId="0" borderId="0" xfId="0" applyFont="1" applyFill="1"/>
    <xf numFmtId="181" fontId="32" fillId="11" borderId="0" xfId="1" applyNumberFormat="1" applyFont="1" applyFill="1" applyBorder="1" applyAlignment="1">
      <alignment horizontal="right"/>
    </xf>
    <xf numFmtId="0" fontId="32" fillId="11" borderId="0" xfId="0" applyFont="1" applyFill="1" applyAlignment="1">
      <alignment horizontal="right"/>
    </xf>
    <xf numFmtId="178" fontId="32" fillId="11" borderId="0" xfId="0" applyNumberFormat="1" applyFont="1" applyFill="1" applyBorder="1" applyAlignment="1">
      <alignment horizontal="right"/>
    </xf>
    <xf numFmtId="0" fontId="5" fillId="0" borderId="0" xfId="0" applyFont="1" applyFill="1" applyBorder="1"/>
    <xf numFmtId="0" fontId="5" fillId="0" borderId="0" xfId="0" applyFont="1" applyFill="1"/>
    <xf numFmtId="0" fontId="32" fillId="0" borderId="0" xfId="0" applyFont="1" applyAlignment="1">
      <alignment wrapText="1"/>
    </xf>
    <xf numFmtId="0" fontId="32" fillId="0" borderId="0" xfId="0" applyFont="1" applyFill="1"/>
    <xf numFmtId="0" fontId="61" fillId="2" borderId="5" xfId="0" applyFont="1" applyFill="1" applyBorder="1" applyAlignment="1"/>
    <xf numFmtId="0" fontId="61" fillId="2" borderId="0" xfId="0" applyFont="1" applyFill="1" applyBorder="1" applyAlignment="1"/>
    <xf numFmtId="0" fontId="61" fillId="2" borderId="6" xfId="0" applyFont="1" applyFill="1" applyBorder="1" applyAlignment="1"/>
    <xf numFmtId="167" fontId="41" fillId="2" borderId="1" xfId="1" applyNumberFormat="1" applyFont="1" applyFill="1" applyBorder="1" applyAlignment="1">
      <alignment horizontal="right" indent="1"/>
    </xf>
    <xf numFmtId="189" fontId="5" fillId="13" borderId="8" xfId="7" applyNumberFormat="1" applyFont="1" applyFill="1" applyBorder="1" applyAlignment="1">
      <alignment horizontal="right"/>
    </xf>
    <xf numFmtId="189" fontId="5" fillId="13" borderId="29" xfId="7" applyNumberFormat="1" applyFont="1" applyFill="1" applyBorder="1" applyAlignment="1">
      <alignment horizontal="right"/>
    </xf>
    <xf numFmtId="0" fontId="42" fillId="0" borderId="21" xfId="0" applyFont="1" applyBorder="1"/>
    <xf numFmtId="190" fontId="43" fillId="11" borderId="0" xfId="0" applyNumberFormat="1" applyFont="1" applyFill="1"/>
    <xf numFmtId="176" fontId="41" fillId="11" borderId="27" xfId="0" applyNumberFormat="1" applyFont="1" applyFill="1" applyBorder="1"/>
    <xf numFmtId="0" fontId="41" fillId="11" borderId="17" xfId="0" applyFont="1" applyFill="1" applyBorder="1"/>
    <xf numFmtId="0" fontId="41" fillId="11" borderId="21" xfId="0" applyFont="1" applyFill="1" applyBorder="1"/>
    <xf numFmtId="1" fontId="41" fillId="11" borderId="0" xfId="1" applyNumberFormat="1" applyFont="1" applyFill="1" applyBorder="1"/>
    <xf numFmtId="1" fontId="41" fillId="11" borderId="0" xfId="3" applyNumberFormat="1" applyFont="1" applyFill="1" applyBorder="1"/>
    <xf numFmtId="1" fontId="41" fillId="11" borderId="17" xfId="3" applyNumberFormat="1" applyFont="1" applyFill="1" applyBorder="1"/>
    <xf numFmtId="168" fontId="41" fillId="11" borderId="17" xfId="6" applyNumberFormat="1" applyFont="1" applyFill="1" applyBorder="1"/>
    <xf numFmtId="175" fontId="43" fillId="11" borderId="0" xfId="0" applyNumberFormat="1" applyFont="1" applyFill="1" applyBorder="1"/>
    <xf numFmtId="175" fontId="41" fillId="11" borderId="17" xfId="1" applyNumberFormat="1" applyFont="1" applyFill="1" applyBorder="1"/>
    <xf numFmtId="0" fontId="1" fillId="0" borderId="0" xfId="0" applyFont="1" applyBorder="1"/>
    <xf numFmtId="0" fontId="0" fillId="0" borderId="0" xfId="0" applyBorder="1"/>
    <xf numFmtId="4" fontId="43" fillId="0" borderId="0" xfId="0" applyNumberFormat="1" applyFont="1" applyFill="1" applyBorder="1"/>
    <xf numFmtId="2" fontId="0" fillId="0" borderId="0" xfId="0" applyNumberFormat="1"/>
    <xf numFmtId="0" fontId="46" fillId="2" borderId="15" xfId="0" applyFont="1" applyFill="1" applyBorder="1" applyAlignment="1">
      <alignment horizontal="right"/>
    </xf>
    <xf numFmtId="191" fontId="53" fillId="0" borderId="0" xfId="0" applyNumberFormat="1" applyFont="1" applyAlignment="1">
      <alignment horizontal="center"/>
    </xf>
    <xf numFmtId="181" fontId="41" fillId="11" borderId="1" xfId="0" applyNumberFormat="1" applyFont="1" applyFill="1" applyBorder="1" applyAlignment="1">
      <alignment horizontal="right"/>
    </xf>
    <xf numFmtId="181" fontId="41" fillId="0" borderId="1" xfId="0" applyNumberFormat="1" applyFont="1" applyFill="1" applyBorder="1" applyAlignment="1">
      <alignment horizontal="right"/>
    </xf>
    <xf numFmtId="0" fontId="46" fillId="11" borderId="15" xfId="0" applyFont="1" applyFill="1" applyBorder="1" applyAlignment="1">
      <alignment horizontal="center"/>
    </xf>
    <xf numFmtId="172" fontId="41" fillId="2" borderId="7" xfId="0" applyNumberFormat="1" applyFont="1" applyFill="1" applyBorder="1"/>
    <xf numFmtId="167" fontId="43" fillId="0" borderId="0" xfId="1" applyNumberFormat="1" applyFont="1"/>
    <xf numFmtId="181" fontId="41" fillId="0" borderId="11" xfId="1" applyNumberFormat="1" applyFont="1" applyFill="1" applyBorder="1" applyAlignment="1">
      <alignment horizontal="right"/>
    </xf>
    <xf numFmtId="181" fontId="41" fillId="0" borderId="17" xfId="1" applyNumberFormat="1" applyFont="1" applyFill="1" applyBorder="1" applyAlignment="1">
      <alignment horizontal="right"/>
    </xf>
    <xf numFmtId="181" fontId="41" fillId="0" borderId="21" xfId="1" applyNumberFormat="1" applyFont="1" applyFill="1" applyBorder="1" applyAlignment="1">
      <alignment horizontal="right"/>
    </xf>
    <xf numFmtId="181" fontId="41" fillId="11" borderId="7" xfId="0" applyNumberFormat="1" applyFont="1" applyFill="1" applyBorder="1" applyAlignment="1">
      <alignment horizontal="right"/>
    </xf>
    <xf numFmtId="181" fontId="41" fillId="11" borderId="0" xfId="0" applyNumberFormat="1" applyFont="1" applyFill="1" applyBorder="1" applyAlignment="1">
      <alignment horizontal="right"/>
    </xf>
    <xf numFmtId="181" fontId="41" fillId="11" borderId="8" xfId="0" applyNumberFormat="1" applyFont="1" applyFill="1" applyBorder="1" applyAlignment="1">
      <alignment horizontal="right"/>
    </xf>
    <xf numFmtId="0" fontId="43" fillId="0" borderId="0" xfId="0" applyFont="1" applyAlignment="1">
      <alignment wrapText="1"/>
    </xf>
    <xf numFmtId="168" fontId="41" fillId="2" borderId="15" xfId="6" applyNumberFormat="1" applyFont="1" applyFill="1" applyBorder="1"/>
    <xf numFmtId="168" fontId="41" fillId="0" borderId="0" xfId="0" applyNumberFormat="1" applyFont="1" applyFill="1"/>
    <xf numFmtId="0" fontId="57" fillId="11" borderId="17" xfId="0" applyFont="1" applyFill="1" applyBorder="1"/>
    <xf numFmtId="176" fontId="41" fillId="2" borderId="21" xfId="0" applyNumberFormat="1" applyFont="1" applyFill="1" applyBorder="1"/>
    <xf numFmtId="43" fontId="43" fillId="11" borderId="0" xfId="0" applyNumberFormat="1" applyFont="1" applyFill="1"/>
    <xf numFmtId="43" fontId="47" fillId="0" borderId="0" xfId="0" applyNumberFormat="1" applyFont="1" applyFill="1"/>
    <xf numFmtId="168" fontId="41" fillId="0" borderId="0" xfId="6" applyNumberFormat="1" applyFont="1" applyFill="1"/>
    <xf numFmtId="181" fontId="41" fillId="0" borderId="0" xfId="0" applyNumberFormat="1" applyFont="1" applyFill="1"/>
    <xf numFmtId="170" fontId="41" fillId="0" borderId="0" xfId="0" applyNumberFormat="1" applyFont="1" applyFill="1"/>
    <xf numFmtId="173" fontId="41" fillId="0" borderId="1" xfId="0" applyNumberFormat="1" applyFont="1" applyFill="1" applyBorder="1" applyAlignment="1">
      <alignment horizontal="right"/>
    </xf>
    <xf numFmtId="178" fontId="41" fillId="0" borderId="9" xfId="0" applyNumberFormat="1" applyFont="1" applyFill="1" applyBorder="1" applyAlignment="1">
      <alignment horizontal="right"/>
    </xf>
    <xf numFmtId="189" fontId="5" fillId="0" borderId="8" xfId="7" applyNumberFormat="1" applyFont="1" applyFill="1" applyBorder="1" applyAlignment="1">
      <alignment horizontal="right"/>
    </xf>
    <xf numFmtId="188" fontId="5" fillId="0" borderId="8" xfId="8" applyNumberFormat="1" applyFont="1" applyFill="1" applyBorder="1" applyAlignment="1">
      <alignment horizontal="right"/>
    </xf>
    <xf numFmtId="37" fontId="41" fillId="0" borderId="7" xfId="0" applyNumberFormat="1" applyFont="1" applyFill="1" applyBorder="1"/>
    <xf numFmtId="37" fontId="41" fillId="0" borderId="0" xfId="1" applyNumberFormat="1" applyFont="1" applyFill="1" applyBorder="1"/>
    <xf numFmtId="37" fontId="41" fillId="0" borderId="8" xfId="0" applyNumberFormat="1" applyFont="1" applyFill="1" applyBorder="1"/>
    <xf numFmtId="37" fontId="43" fillId="0" borderId="0" xfId="0" applyNumberFormat="1" applyFont="1" applyFill="1" applyBorder="1"/>
    <xf numFmtId="176" fontId="41" fillId="0" borderId="17" xfId="0" applyNumberFormat="1" applyFont="1" applyFill="1" applyBorder="1"/>
    <xf numFmtId="9" fontId="41" fillId="0" borderId="8" xfId="0" applyNumberFormat="1" applyFont="1" applyFill="1" applyBorder="1"/>
    <xf numFmtId="10" fontId="41" fillId="0" borderId="0" xfId="6" applyNumberFormat="1" applyFont="1" applyFill="1"/>
    <xf numFmtId="168" fontId="41" fillId="0" borderId="0" xfId="6" applyNumberFormat="1" applyFont="1" applyFill="1" applyBorder="1"/>
    <xf numFmtId="0" fontId="50" fillId="0" borderId="0" xfId="0" applyFont="1" applyFill="1" applyAlignment="1">
      <alignment horizontal="left" wrapText="1"/>
    </xf>
    <xf numFmtId="164" fontId="41" fillId="0" borderId="0" xfId="3" applyNumberFormat="1" applyFont="1" applyFill="1" applyBorder="1"/>
    <xf numFmtId="0" fontId="1" fillId="14" borderId="0" xfId="0" applyFont="1" applyFill="1"/>
    <xf numFmtId="176" fontId="1" fillId="14" borderId="0" xfId="1" applyNumberFormat="1" applyFill="1"/>
    <xf numFmtId="176" fontId="0" fillId="14" borderId="0" xfId="0" applyNumberFormat="1" applyFill="1"/>
    <xf numFmtId="0" fontId="0" fillId="14" borderId="0" xfId="0" applyFill="1"/>
    <xf numFmtId="0" fontId="17" fillId="14" borderId="0" xfId="0" applyFont="1" applyFill="1"/>
    <xf numFmtId="176" fontId="18" fillId="14" borderId="0" xfId="1" applyNumberFormat="1" applyFont="1" applyFill="1" applyBorder="1"/>
    <xf numFmtId="1" fontId="0" fillId="14" borderId="0" xfId="0" applyNumberFormat="1" applyFill="1"/>
    <xf numFmtId="176" fontId="29" fillId="14" borderId="0" xfId="1" applyNumberFormat="1" applyFont="1" applyFill="1"/>
    <xf numFmtId="168" fontId="0" fillId="14" borderId="0" xfId="0" applyNumberFormat="1" applyFill="1"/>
    <xf numFmtId="176" fontId="40" fillId="14" borderId="0" xfId="1" applyNumberFormat="1" applyFont="1" applyFill="1"/>
    <xf numFmtId="176" fontId="41" fillId="0" borderId="15" xfId="1" applyNumberFormat="1" applyFont="1" applyFill="1" applyBorder="1"/>
    <xf numFmtId="168" fontId="41" fillId="0" borderId="7" xfId="6" applyNumberFormat="1" applyFont="1" applyFill="1" applyBorder="1"/>
    <xf numFmtId="176" fontId="41" fillId="0" borderId="11" xfId="0" applyNumberFormat="1" applyFont="1" applyFill="1" applyBorder="1"/>
    <xf numFmtId="189" fontId="5" fillId="0" borderId="21" xfId="7" applyNumberFormat="1" applyFont="1" applyFill="1" applyBorder="1" applyAlignment="1">
      <alignment horizontal="right"/>
    </xf>
    <xf numFmtId="171" fontId="41" fillId="0" borderId="0" xfId="0" applyNumberFormat="1" applyFont="1" applyFill="1" applyBorder="1"/>
    <xf numFmtId="168" fontId="41" fillId="0" borderId="8" xfId="0" applyNumberFormat="1" applyFont="1" applyFill="1" applyBorder="1"/>
    <xf numFmtId="165" fontId="41" fillId="0" borderId="7" xfId="3" applyNumberFormat="1" applyFont="1" applyFill="1" applyBorder="1"/>
    <xf numFmtId="164" fontId="41" fillId="0" borderId="7" xfId="3" applyNumberFormat="1" applyFont="1" applyFill="1" applyBorder="1"/>
    <xf numFmtId="175" fontId="41" fillId="0" borderId="0" xfId="1" applyNumberFormat="1" applyFont="1" applyFill="1" applyBorder="1" applyAlignment="1">
      <alignment horizontal="right"/>
    </xf>
    <xf numFmtId="168" fontId="41" fillId="0" borderId="8" xfId="0" applyNumberFormat="1" applyFont="1" applyFill="1" applyBorder="1" applyAlignment="1">
      <alignment horizontal="left"/>
    </xf>
    <xf numFmtId="175" fontId="41" fillId="0" borderId="0" xfId="0" applyNumberFormat="1" applyFont="1" applyFill="1" applyBorder="1"/>
    <xf numFmtId="175" fontId="41" fillId="0" borderId="0" xfId="0" applyNumberFormat="1" applyFont="1" applyFill="1" applyBorder="1" applyAlignment="1">
      <alignment horizontal="right"/>
    </xf>
    <xf numFmtId="176" fontId="41" fillId="11" borderId="7" xfId="3" applyNumberFormat="1" applyFont="1" applyFill="1" applyBorder="1" applyAlignment="1">
      <alignment horizontal="right"/>
    </xf>
    <xf numFmtId="176" fontId="41" fillId="11" borderId="0" xfId="3" applyNumberFormat="1" applyFont="1" applyFill="1" applyBorder="1" applyAlignment="1">
      <alignment horizontal="right"/>
    </xf>
    <xf numFmtId="176" fontId="41" fillId="11" borderId="8" xfId="3" applyNumberFormat="1" applyFont="1" applyFill="1" applyBorder="1" applyAlignment="1">
      <alignment horizontal="right"/>
    </xf>
    <xf numFmtId="173" fontId="41" fillId="11" borderId="0" xfId="0" applyNumberFormat="1" applyFont="1" applyFill="1" applyAlignment="1">
      <alignment horizontal="right"/>
    </xf>
    <xf numFmtId="176" fontId="0" fillId="6" borderId="0" xfId="1" applyNumberFormat="1" applyFont="1" applyFill="1"/>
    <xf numFmtId="176" fontId="1" fillId="10" borderId="0" xfId="1" applyNumberFormat="1" applyFill="1"/>
    <xf numFmtId="0" fontId="50" fillId="0" borderId="0" xfId="0" applyFont="1" applyFill="1" applyAlignment="1"/>
    <xf numFmtId="181" fontId="43" fillId="11" borderId="0" xfId="0" applyNumberFormat="1" applyFont="1" applyFill="1" applyAlignment="1">
      <alignment horizontal="right"/>
    </xf>
    <xf numFmtId="173" fontId="43" fillId="11" borderId="0" xfId="0" applyNumberFormat="1" applyFont="1" applyFill="1" applyAlignment="1">
      <alignment horizontal="right"/>
    </xf>
    <xf numFmtId="0" fontId="41" fillId="11" borderId="0" xfId="0" applyFont="1" applyFill="1" applyAlignment="1">
      <alignment wrapText="1"/>
    </xf>
    <xf numFmtId="0" fontId="32" fillId="11" borderId="0" xfId="0" applyFont="1" applyFill="1" applyAlignment="1">
      <alignment wrapText="1"/>
    </xf>
    <xf numFmtId="43" fontId="41" fillId="2" borderId="0" xfId="0" applyNumberFormat="1" applyFont="1" applyFill="1" applyBorder="1"/>
    <xf numFmtId="176" fontId="41" fillId="11" borderId="0" xfId="6" applyNumberFormat="1" applyFont="1" applyFill="1"/>
    <xf numFmtId="176" fontId="47" fillId="11" borderId="0" xfId="0" applyNumberFormat="1" applyFont="1" applyFill="1"/>
    <xf numFmtId="0" fontId="32" fillId="0" borderId="0" xfId="0" applyFont="1" applyFill="1" applyAlignment="1"/>
    <xf numFmtId="175" fontId="41" fillId="11" borderId="17" xfId="1" applyNumberFormat="1" applyFont="1" applyFill="1" applyBorder="1" applyAlignment="1">
      <alignment horizontal="right"/>
    </xf>
    <xf numFmtId="189" fontId="5" fillId="11" borderId="8" xfId="7" applyNumberFormat="1" applyFont="1" applyFill="1" applyBorder="1" applyAlignment="1">
      <alignment horizontal="right"/>
    </xf>
    <xf numFmtId="188" fontId="5" fillId="11" borderId="34" xfId="8" applyNumberFormat="1" applyFont="1" applyFill="1" applyBorder="1" applyAlignment="1">
      <alignment horizontal="right"/>
    </xf>
    <xf numFmtId="192" fontId="41" fillId="11" borderId="7" xfId="0" applyNumberFormat="1" applyFont="1" applyFill="1" applyBorder="1" applyAlignment="1">
      <alignment horizontal="right"/>
    </xf>
    <xf numFmtId="192" fontId="41" fillId="11" borderId="8" xfId="0" applyNumberFormat="1" applyFont="1" applyFill="1" applyBorder="1" applyAlignment="1">
      <alignment horizontal="right"/>
    </xf>
    <xf numFmtId="192" fontId="41" fillId="11" borderId="0" xfId="0" applyNumberFormat="1" applyFont="1" applyFill="1" applyBorder="1" applyAlignment="1">
      <alignment horizontal="right"/>
    </xf>
    <xf numFmtId="192" fontId="41" fillId="11" borderId="0" xfId="0" applyNumberFormat="1" applyFont="1" applyFill="1" applyAlignment="1">
      <alignment horizontal="right"/>
    </xf>
    <xf numFmtId="192" fontId="41" fillId="11" borderId="1" xfId="0" applyNumberFormat="1" applyFont="1" applyFill="1" applyBorder="1" applyAlignment="1">
      <alignment horizontal="right"/>
    </xf>
    <xf numFmtId="43" fontId="41" fillId="0" borderId="0" xfId="0" applyNumberFormat="1" applyFont="1" applyFill="1"/>
    <xf numFmtId="168" fontId="42" fillId="0" borderId="0" xfId="0" applyNumberFormat="1" applyFont="1" applyFill="1" applyBorder="1"/>
    <xf numFmtId="176" fontId="41" fillId="11" borderId="7" xfId="0" applyNumberFormat="1" applyFont="1" applyFill="1" applyBorder="1"/>
    <xf numFmtId="176" fontId="42" fillId="11" borderId="11" xfId="1" applyNumberFormat="1" applyFont="1" applyFill="1" applyBorder="1"/>
    <xf numFmtId="176" fontId="41" fillId="11" borderId="7" xfId="1" applyNumberFormat="1" applyFont="1" applyFill="1" applyBorder="1" applyAlignment="1">
      <alignment horizontal="right" indent="1"/>
    </xf>
    <xf numFmtId="176" fontId="41" fillId="11" borderId="0" xfId="1" applyNumberFormat="1" applyFont="1" applyFill="1" applyBorder="1" applyAlignment="1">
      <alignment horizontal="right" indent="1"/>
    </xf>
    <xf numFmtId="176" fontId="41" fillId="11" borderId="8" xfId="1" applyNumberFormat="1" applyFont="1" applyFill="1" applyBorder="1" applyAlignment="1">
      <alignment horizontal="right" indent="1"/>
    </xf>
    <xf numFmtId="171" fontId="41" fillId="11" borderId="0" xfId="0" applyNumberFormat="1" applyFont="1" applyFill="1" applyAlignment="1">
      <alignment horizontal="right"/>
    </xf>
    <xf numFmtId="170" fontId="41" fillId="11" borderId="7" xfId="0" applyNumberFormat="1" applyFont="1" applyFill="1" applyBorder="1" applyAlignment="1">
      <alignment horizontal="right"/>
    </xf>
    <xf numFmtId="170" fontId="41" fillId="11" borderId="0" xfId="0" applyNumberFormat="1" applyFont="1" applyFill="1" applyBorder="1" applyAlignment="1">
      <alignment horizontal="right"/>
    </xf>
    <xf numFmtId="170" fontId="41" fillId="11" borderId="8" xfId="0" applyNumberFormat="1" applyFont="1" applyFill="1" applyBorder="1" applyAlignment="1">
      <alignment horizontal="right"/>
    </xf>
    <xf numFmtId="181" fontId="41" fillId="11" borderId="7" xfId="3" applyNumberFormat="1" applyFont="1" applyFill="1" applyBorder="1" applyAlignment="1">
      <alignment horizontal="right"/>
    </xf>
    <xf numFmtId="181" fontId="41" fillId="11" borderId="0" xfId="3" applyNumberFormat="1" applyFont="1" applyFill="1" applyBorder="1" applyAlignment="1">
      <alignment horizontal="right"/>
    </xf>
    <xf numFmtId="181" fontId="41" fillId="11" borderId="8" xfId="3" applyNumberFormat="1" applyFont="1" applyFill="1" applyBorder="1" applyAlignment="1">
      <alignment horizontal="right"/>
    </xf>
    <xf numFmtId="167" fontId="41" fillId="11" borderId="0" xfId="1" applyFont="1" applyFill="1" applyAlignment="1">
      <alignment horizontal="right"/>
    </xf>
    <xf numFmtId="181" fontId="41" fillId="11" borderId="0" xfId="0" applyNumberFormat="1" applyFont="1" applyFill="1" applyAlignment="1">
      <alignment horizontal="right"/>
    </xf>
    <xf numFmtId="173" fontId="41" fillId="11" borderId="7" xfId="0" applyNumberFormat="1" applyFont="1" applyFill="1" applyBorder="1" applyAlignment="1">
      <alignment horizontal="right"/>
    </xf>
    <xf numFmtId="173" fontId="41" fillId="11" borderId="0" xfId="0" applyNumberFormat="1" applyFont="1" applyFill="1" applyBorder="1" applyAlignment="1">
      <alignment horizontal="right"/>
    </xf>
    <xf numFmtId="173" fontId="41" fillId="11" borderId="8" xfId="0" applyNumberFormat="1" applyFont="1" applyFill="1" applyBorder="1" applyAlignment="1">
      <alignment horizontal="right"/>
    </xf>
    <xf numFmtId="0" fontId="32" fillId="11" borderId="0" xfId="0" applyFont="1" applyFill="1" applyAlignment="1">
      <alignment vertical="top" wrapText="1"/>
    </xf>
    <xf numFmtId="176" fontId="41" fillId="0" borderId="9" xfId="1" applyNumberFormat="1" applyFont="1" applyFill="1" applyBorder="1"/>
    <xf numFmtId="176" fontId="41" fillId="0" borderId="25" xfId="1" applyNumberFormat="1" applyFont="1" applyFill="1" applyBorder="1"/>
    <xf numFmtId="176" fontId="41" fillId="0" borderId="27" xfId="1" applyNumberFormat="1" applyFont="1" applyFill="1" applyBorder="1"/>
    <xf numFmtId="176" fontId="41" fillId="0" borderId="29" xfId="1" applyNumberFormat="1" applyFont="1" applyFill="1" applyBorder="1"/>
    <xf numFmtId="168" fontId="42" fillId="0" borderId="7" xfId="0" applyNumberFormat="1" applyFont="1" applyFill="1" applyBorder="1"/>
    <xf numFmtId="168" fontId="42" fillId="0" borderId="8" xfId="0" applyNumberFormat="1" applyFont="1" applyFill="1" applyBorder="1"/>
    <xf numFmtId="0" fontId="52" fillId="0" borderId="0" xfId="0" applyFont="1" applyAlignment="1">
      <alignment horizontal="center"/>
    </xf>
    <xf numFmtId="0" fontId="10" fillId="3" borderId="0" xfId="0" applyFont="1" applyFill="1" applyAlignment="1">
      <alignment horizontal="center"/>
    </xf>
    <xf numFmtId="0" fontId="10" fillId="0" borderId="0" xfId="0" applyFont="1" applyAlignment="1">
      <alignment horizontal="center"/>
    </xf>
    <xf numFmtId="176" fontId="1" fillId="11" borderId="0" xfId="1" applyNumberFormat="1" applyFont="1" applyFill="1" applyBorder="1"/>
    <xf numFmtId="0" fontId="54" fillId="4" borderId="15" xfId="0" applyFont="1" applyFill="1" applyBorder="1" applyAlignment="1"/>
    <xf numFmtId="0" fontId="54" fillId="4" borderId="24" xfId="0" applyFont="1" applyFill="1" applyBorder="1" applyAlignment="1"/>
    <xf numFmtId="168" fontId="42" fillId="0" borderId="1" xfId="0" applyNumberFormat="1" applyFont="1" applyFill="1" applyBorder="1"/>
    <xf numFmtId="0" fontId="54" fillId="4" borderId="15" xfId="0" applyFont="1" applyFill="1" applyBorder="1" applyAlignment="1">
      <alignment wrapText="1"/>
    </xf>
    <xf numFmtId="0" fontId="54" fillId="4" borderId="24" xfId="0" applyFont="1" applyFill="1" applyBorder="1" applyAlignment="1">
      <alignment wrapText="1"/>
    </xf>
    <xf numFmtId="0" fontId="46" fillId="4" borderId="15" xfId="0" applyFont="1" applyFill="1" applyBorder="1" applyAlignment="1"/>
    <xf numFmtId="0" fontId="46" fillId="4" borderId="24" xfId="0" applyFont="1" applyFill="1" applyBorder="1" applyAlignment="1"/>
    <xf numFmtId="0" fontId="32" fillId="0" borderId="0" xfId="0" applyFont="1" applyAlignment="1">
      <alignment horizontal="center" wrapText="1"/>
    </xf>
    <xf numFmtId="0" fontId="31" fillId="11" borderId="0" xfId="0" applyFont="1" applyFill="1" applyAlignment="1">
      <alignment wrapText="1"/>
    </xf>
    <xf numFmtId="0" fontId="64" fillId="11" borderId="0" xfId="0" applyFont="1" applyFill="1" applyAlignment="1">
      <alignment vertical="top"/>
    </xf>
    <xf numFmtId="0" fontId="10" fillId="3" borderId="0" xfId="0" applyFont="1" applyFill="1" applyAlignment="1">
      <alignment horizontal="center"/>
    </xf>
    <xf numFmtId="0" fontId="65" fillId="0" borderId="0" xfId="0" applyFont="1"/>
    <xf numFmtId="0" fontId="41" fillId="2" borderId="16" xfId="0" applyFont="1" applyFill="1" applyBorder="1"/>
    <xf numFmtId="0" fontId="46" fillId="11" borderId="0" xfId="0" applyFont="1" applyFill="1" applyBorder="1" applyAlignment="1">
      <alignment horizontal="center"/>
    </xf>
    <xf numFmtId="0" fontId="46" fillId="2" borderId="16" xfId="0" applyFont="1" applyFill="1" applyBorder="1" applyAlignment="1">
      <alignment horizontal="right"/>
    </xf>
    <xf numFmtId="0" fontId="43" fillId="0" borderId="16" xfId="0" applyFont="1" applyBorder="1"/>
    <xf numFmtId="0" fontId="32" fillId="11" borderId="0" xfId="0" applyFont="1" applyFill="1" applyAlignment="1"/>
    <xf numFmtId="0" fontId="41" fillId="11" borderId="15" xfId="0" applyFont="1" applyFill="1" applyBorder="1"/>
    <xf numFmtId="0" fontId="41" fillId="11" borderId="16" xfId="0" applyFont="1" applyFill="1" applyBorder="1"/>
    <xf numFmtId="168" fontId="41" fillId="0" borderId="8" xfId="6" applyNumberFormat="1" applyFont="1" applyFill="1" applyBorder="1"/>
    <xf numFmtId="168" fontId="41" fillId="0" borderId="1" xfId="6" applyNumberFormat="1" applyFont="1" applyFill="1" applyBorder="1"/>
    <xf numFmtId="10" fontId="43" fillId="0" borderId="0" xfId="6" applyNumberFormat="1" applyFont="1" applyFill="1"/>
    <xf numFmtId="165" fontId="41" fillId="0" borderId="1" xfId="0" applyNumberFormat="1" applyFont="1" applyFill="1" applyBorder="1"/>
    <xf numFmtId="10" fontId="41" fillId="0" borderId="1" xfId="1" applyNumberFormat="1" applyFont="1" applyFill="1" applyBorder="1"/>
    <xf numFmtId="164" fontId="41" fillId="0" borderId="7" xfId="0" applyNumberFormat="1" applyFont="1" applyFill="1" applyBorder="1"/>
    <xf numFmtId="176" fontId="41" fillId="0" borderId="32" xfId="1" applyNumberFormat="1" applyFont="1" applyFill="1" applyBorder="1"/>
    <xf numFmtId="178" fontId="41" fillId="0" borderId="7" xfId="0" applyNumberFormat="1" applyFont="1" applyFill="1" applyBorder="1"/>
    <xf numFmtId="9" fontId="42" fillId="0" borderId="7" xfId="0" applyNumberFormat="1" applyFont="1" applyFill="1" applyBorder="1"/>
    <xf numFmtId="171" fontId="41" fillId="0" borderId="7" xfId="0" applyNumberFormat="1" applyFont="1" applyFill="1" applyBorder="1" applyAlignment="1">
      <alignment horizontal="right"/>
    </xf>
    <xf numFmtId="0" fontId="46" fillId="0" borderId="15" xfId="0" applyFont="1" applyFill="1" applyBorder="1" applyAlignment="1">
      <alignment horizontal="right"/>
    </xf>
    <xf numFmtId="37" fontId="41" fillId="0" borderId="7" xfId="1" applyNumberFormat="1" applyFont="1" applyFill="1" applyBorder="1"/>
    <xf numFmtId="169" fontId="41" fillId="0" borderId="7" xfId="0" applyNumberFormat="1" applyFont="1" applyFill="1" applyBorder="1"/>
    <xf numFmtId="168" fontId="42" fillId="0" borderId="7" xfId="6" applyNumberFormat="1" applyFont="1" applyFill="1" applyBorder="1"/>
    <xf numFmtId="175" fontId="42" fillId="0" borderId="7" xfId="1" applyNumberFormat="1" applyFont="1" applyFill="1" applyBorder="1"/>
    <xf numFmtId="177" fontId="41" fillId="0" borderId="7" xfId="1" applyNumberFormat="1" applyFont="1" applyFill="1" applyBorder="1"/>
    <xf numFmtId="9" fontId="42" fillId="0" borderId="7" xfId="6" applyNumberFormat="1" applyFont="1" applyFill="1" applyBorder="1"/>
    <xf numFmtId="178" fontId="41" fillId="0" borderId="7" xfId="3" applyNumberFormat="1" applyFont="1" applyFill="1" applyBorder="1"/>
    <xf numFmtId="178" fontId="41" fillId="0" borderId="11" xfId="0" applyNumberFormat="1" applyFont="1" applyFill="1" applyBorder="1"/>
    <xf numFmtId="176" fontId="41" fillId="0" borderId="30" xfId="1" applyNumberFormat="1" applyFont="1" applyFill="1" applyBorder="1"/>
    <xf numFmtId="188" fontId="5" fillId="0" borderId="29" xfId="8" applyNumberFormat="1" applyFont="1" applyFill="1" applyBorder="1" applyAlignment="1">
      <alignment horizontal="right"/>
    </xf>
    <xf numFmtId="175" fontId="42" fillId="0" borderId="0" xfId="1" applyNumberFormat="1" applyFont="1" applyFill="1" applyBorder="1"/>
    <xf numFmtId="168" fontId="42" fillId="0" borderId="8" xfId="0" applyNumberFormat="1" applyFont="1" applyFill="1" applyBorder="1" applyAlignment="1">
      <alignment horizontal="left"/>
    </xf>
    <xf numFmtId="176" fontId="41" fillId="0" borderId="28" xfId="1" applyNumberFormat="1" applyFont="1" applyFill="1" applyBorder="1"/>
    <xf numFmtId="37" fontId="41" fillId="0" borderId="0" xfId="0" applyNumberFormat="1" applyFont="1" applyFill="1"/>
    <xf numFmtId="168" fontId="42" fillId="0" borderId="14" xfId="0" applyNumberFormat="1" applyFont="1" applyFill="1" applyBorder="1"/>
    <xf numFmtId="168" fontId="42" fillId="0" borderId="0" xfId="6" applyNumberFormat="1" applyFont="1" applyFill="1" applyBorder="1"/>
    <xf numFmtId="168" fontId="42" fillId="0" borderId="8" xfId="6" applyNumberFormat="1" applyFont="1" applyFill="1" applyBorder="1"/>
    <xf numFmtId="168" fontId="42" fillId="0" borderId="1" xfId="6" applyNumberFormat="1" applyFont="1" applyFill="1" applyBorder="1"/>
    <xf numFmtId="9" fontId="43" fillId="0" borderId="0" xfId="0" applyNumberFormat="1" applyFont="1" applyFill="1"/>
    <xf numFmtId="168" fontId="43" fillId="0" borderId="0" xfId="6" applyNumberFormat="1" applyFont="1" applyFill="1"/>
    <xf numFmtId="176" fontId="41" fillId="0" borderId="27" xfId="0" applyNumberFormat="1" applyFont="1" applyFill="1" applyBorder="1"/>
    <xf numFmtId="168" fontId="42" fillId="0" borderId="15" xfId="6" applyNumberFormat="1" applyFont="1" applyFill="1" applyBorder="1"/>
    <xf numFmtId="168" fontId="42" fillId="0" borderId="24" xfId="6" applyNumberFormat="1" applyFont="1" applyFill="1" applyBorder="1"/>
    <xf numFmtId="175" fontId="42" fillId="0" borderId="24" xfId="1" applyNumberFormat="1" applyFont="1" applyFill="1" applyBorder="1"/>
    <xf numFmtId="0" fontId="43" fillId="0" borderId="8" xfId="0" applyFont="1" applyFill="1" applyBorder="1"/>
    <xf numFmtId="166" fontId="43" fillId="0" borderId="0" xfId="0" applyNumberFormat="1" applyFont="1" applyFill="1"/>
    <xf numFmtId="168" fontId="42" fillId="0" borderId="11" xfId="6" applyNumberFormat="1" applyFont="1" applyFill="1" applyBorder="1"/>
    <xf numFmtId="168" fontId="42" fillId="0" borderId="17" xfId="6" applyNumberFormat="1" applyFont="1" applyFill="1" applyBorder="1"/>
    <xf numFmtId="175" fontId="41" fillId="0" borderId="17" xfId="1" applyNumberFormat="1" applyFont="1" applyFill="1" applyBorder="1"/>
    <xf numFmtId="168" fontId="41" fillId="0" borderId="21" xfId="0" applyNumberFormat="1" applyFont="1" applyFill="1" applyBorder="1" applyAlignment="1">
      <alignment horizontal="left"/>
    </xf>
    <xf numFmtId="9" fontId="41" fillId="0" borderId="7" xfId="6" applyNumberFormat="1" applyFont="1" applyFill="1" applyBorder="1"/>
    <xf numFmtId="9" fontId="41" fillId="0" borderId="11" xfId="6" applyNumberFormat="1" applyFont="1" applyFill="1" applyBorder="1"/>
    <xf numFmtId="176" fontId="41" fillId="0" borderId="7" xfId="1" applyNumberFormat="1" applyFont="1" applyFill="1" applyBorder="1" applyAlignment="1">
      <alignment horizontal="right" indent="1"/>
    </xf>
    <xf numFmtId="170" fontId="41" fillId="0" borderId="7" xfId="0" applyNumberFormat="1" applyFont="1" applyFill="1" applyBorder="1" applyAlignment="1">
      <alignment horizontal="right"/>
    </xf>
    <xf numFmtId="181" fontId="41" fillId="0" borderId="7" xfId="3" applyNumberFormat="1" applyFont="1" applyFill="1" applyBorder="1" applyAlignment="1">
      <alignment horizontal="right"/>
    </xf>
    <xf numFmtId="0" fontId="41" fillId="0" borderId="7" xfId="0" applyFont="1" applyFill="1" applyBorder="1" applyAlignment="1">
      <alignment horizontal="right"/>
    </xf>
    <xf numFmtId="181" fontId="41" fillId="0" borderId="7" xfId="0" applyNumberFormat="1" applyFont="1" applyFill="1" applyBorder="1" applyAlignment="1">
      <alignment horizontal="right"/>
    </xf>
    <xf numFmtId="168" fontId="41" fillId="0" borderId="7" xfId="6" applyNumberFormat="1" applyFont="1" applyFill="1" applyBorder="1" applyAlignment="1">
      <alignment horizontal="right"/>
    </xf>
    <xf numFmtId="192" fontId="41" fillId="0" borderId="7" xfId="0" applyNumberFormat="1" applyFont="1" applyFill="1" applyBorder="1" applyAlignment="1">
      <alignment horizontal="right"/>
    </xf>
    <xf numFmtId="176" fontId="41" fillId="0" borderId="7" xfId="3" applyNumberFormat="1" applyFont="1" applyFill="1" applyBorder="1" applyAlignment="1">
      <alignment horizontal="right"/>
    </xf>
    <xf numFmtId="181" fontId="41" fillId="11" borderId="1" xfId="3" applyNumberFormat="1" applyFont="1" applyFill="1" applyBorder="1" applyAlignment="1">
      <alignment horizontal="right"/>
    </xf>
    <xf numFmtId="181" fontId="41" fillId="11" borderId="11" xfId="1" applyNumberFormat="1" applyFont="1" applyFill="1" applyBorder="1" applyAlignment="1">
      <alignment horizontal="right"/>
    </xf>
    <xf numFmtId="0" fontId="21" fillId="11" borderId="0" xfId="0" applyFont="1" applyFill="1" applyAlignment="1">
      <alignment wrapText="1"/>
    </xf>
    <xf numFmtId="0" fontId="10" fillId="10" borderId="0" xfId="0" applyFont="1" applyFill="1"/>
    <xf numFmtId="189" fontId="5" fillId="13" borderId="8" xfId="7" applyNumberFormat="1" applyFont="1" applyFill="1" applyBorder="1" applyAlignment="1">
      <alignment horizontal="center"/>
    </xf>
    <xf numFmtId="0" fontId="41" fillId="0" borderId="8" xfId="0" applyFont="1" applyFill="1" applyBorder="1" applyAlignment="1">
      <alignment horizontal="right"/>
    </xf>
    <xf numFmtId="0" fontId="41" fillId="0" borderId="0" xfId="0" applyFont="1" applyFill="1" applyBorder="1" applyAlignment="1">
      <alignment horizontal="right"/>
    </xf>
    <xf numFmtId="176" fontId="41" fillId="0" borderId="8" xfId="3" applyNumberFormat="1" applyFont="1" applyFill="1" applyBorder="1" applyAlignment="1">
      <alignment horizontal="right"/>
    </xf>
    <xf numFmtId="176" fontId="41" fillId="0" borderId="0" xfId="3" applyNumberFormat="1" applyFont="1" applyFill="1" applyBorder="1" applyAlignment="1">
      <alignment horizontal="right"/>
    </xf>
    <xf numFmtId="171" fontId="41" fillId="0" borderId="0" xfId="0" applyNumberFormat="1" applyFont="1" applyFill="1" applyAlignment="1">
      <alignment horizontal="right"/>
    </xf>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62" fillId="2" borderId="5" xfId="0" applyFont="1" applyFill="1" applyBorder="1" applyAlignment="1">
      <alignment horizontal="center"/>
    </xf>
    <xf numFmtId="0" fontId="62" fillId="2" borderId="0" xfId="0" applyFont="1" applyFill="1" applyBorder="1" applyAlignment="1">
      <alignment horizontal="center"/>
    </xf>
    <xf numFmtId="0" fontId="6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8" fillId="11" borderId="5" xfId="0" applyFont="1" applyFill="1" applyBorder="1" applyAlignment="1">
      <alignment horizontal="center"/>
    </xf>
    <xf numFmtId="0" fontId="28" fillId="11" borderId="0" xfId="0" applyFont="1" applyFill="1" applyBorder="1" applyAlignment="1">
      <alignment horizontal="center"/>
    </xf>
    <xf numFmtId="0" fontId="28" fillId="11" borderId="6" xfId="0" applyFont="1" applyFill="1" applyBorder="1" applyAlignment="1">
      <alignment horizontal="center"/>
    </xf>
    <xf numFmtId="0" fontId="14" fillId="11" borderId="5" xfId="0" quotePrefix="1" applyFont="1" applyFill="1" applyBorder="1" applyAlignment="1">
      <alignment horizontal="center"/>
    </xf>
    <xf numFmtId="0" fontId="14" fillId="11" borderId="0" xfId="0" applyFont="1" applyFill="1" applyBorder="1" applyAlignment="1">
      <alignment horizontal="center"/>
    </xf>
    <xf numFmtId="0" fontId="14" fillId="11" borderId="6" xfId="0" applyFont="1" applyFill="1" applyBorder="1" applyAlignment="1">
      <alignment horizontal="center"/>
    </xf>
    <xf numFmtId="0" fontId="14" fillId="11" borderId="5" xfId="0" applyFont="1" applyFill="1" applyBorder="1" applyAlignment="1">
      <alignment horizontal="center"/>
    </xf>
    <xf numFmtId="0" fontId="32" fillId="11" borderId="0" xfId="0" applyFont="1" applyFill="1" applyAlignment="1">
      <alignment horizontal="left" vertical="top" wrapText="1"/>
    </xf>
    <xf numFmtId="0" fontId="33" fillId="11" borderId="0" xfId="0" applyFont="1" applyFill="1" applyAlignment="1">
      <alignment horizontal="left" wrapText="1"/>
    </xf>
    <xf numFmtId="0" fontId="32" fillId="11" borderId="0" xfId="0" applyFont="1" applyFill="1" applyAlignment="1">
      <alignment horizontal="left" wrapText="1"/>
    </xf>
    <xf numFmtId="0" fontId="33" fillId="11" borderId="0" xfId="0" applyFont="1" applyFill="1" applyAlignment="1">
      <alignment horizontal="left"/>
    </xf>
    <xf numFmtId="0" fontId="63" fillId="0" borderId="0" xfId="0" applyFont="1" applyAlignment="1">
      <alignment horizontal="center"/>
    </xf>
    <xf numFmtId="0" fontId="52" fillId="0" borderId="0" xfId="0" applyFont="1" applyAlignment="1">
      <alignment horizontal="center"/>
    </xf>
    <xf numFmtId="0" fontId="46" fillId="4" borderId="15" xfId="0" applyFont="1" applyFill="1" applyBorder="1" applyAlignment="1">
      <alignment horizontal="center"/>
    </xf>
    <xf numFmtId="0" fontId="46" fillId="4" borderId="24" xfId="0" applyFont="1" applyFill="1" applyBorder="1" applyAlignment="1">
      <alignment horizontal="center"/>
    </xf>
    <xf numFmtId="0" fontId="46" fillId="4" borderId="16" xfId="0" applyFont="1" applyFill="1" applyBorder="1" applyAlignment="1">
      <alignment horizontal="center"/>
    </xf>
    <xf numFmtId="0" fontId="41" fillId="2" borderId="0" xfId="0" applyFont="1" applyFill="1" applyAlignment="1">
      <alignment horizontal="left"/>
    </xf>
    <xf numFmtId="0" fontId="43" fillId="0" borderId="0" xfId="0" applyFont="1" applyAlignment="1"/>
    <xf numFmtId="0" fontId="53" fillId="0" borderId="0" xfId="0" applyFont="1" applyAlignment="1"/>
    <xf numFmtId="0" fontId="50" fillId="2" borderId="0" xfId="0" applyFont="1" applyFill="1" applyAlignment="1">
      <alignment horizontal="left" wrapText="1"/>
    </xf>
    <xf numFmtId="0" fontId="41" fillId="2" borderId="0" xfId="0" applyFont="1" applyFill="1" applyAlignment="1">
      <alignment horizontal="left" wrapText="1"/>
    </xf>
    <xf numFmtId="0" fontId="51" fillId="0" borderId="0" xfId="0" applyFont="1" applyFill="1" applyAlignment="1">
      <alignment horizontal="left"/>
    </xf>
    <xf numFmtId="0" fontId="48" fillId="11" borderId="0" xfId="0" applyFont="1" applyFill="1" applyAlignment="1">
      <alignment horizontal="left" wrapText="1"/>
    </xf>
    <xf numFmtId="0" fontId="32" fillId="11" borderId="0" xfId="0" applyFont="1" applyFill="1" applyAlignment="1">
      <alignment horizontal="left"/>
    </xf>
    <xf numFmtId="0" fontId="52" fillId="11" borderId="0" xfId="0" applyFont="1" applyFill="1" applyAlignment="1">
      <alignment horizontal="center"/>
    </xf>
    <xf numFmtId="0" fontId="53" fillId="11" borderId="0" xfId="0" applyFont="1" applyFill="1" applyAlignment="1"/>
    <xf numFmtId="0" fontId="32" fillId="0" borderId="0" xfId="0" applyFont="1" applyFill="1" applyAlignment="1">
      <alignment horizontal="left"/>
    </xf>
    <xf numFmtId="0" fontId="48" fillId="11" borderId="0" xfId="0" applyFont="1" applyFill="1" applyAlignment="1">
      <alignment horizontal="left"/>
    </xf>
    <xf numFmtId="0" fontId="53" fillId="0" borderId="0" xfId="0" applyFont="1" applyAlignment="1">
      <alignment horizontal="center"/>
    </xf>
    <xf numFmtId="0" fontId="32" fillId="11" borderId="0" xfId="0" applyFont="1" applyFill="1" applyAlignment="1">
      <alignment horizontal="left" vertical="center" wrapText="1"/>
    </xf>
    <xf numFmtId="0" fontId="54" fillId="4" borderId="15" xfId="0" applyFont="1" applyFill="1" applyBorder="1" applyAlignment="1">
      <alignment horizontal="center" wrapText="1"/>
    </xf>
    <xf numFmtId="0" fontId="54" fillId="4" borderId="24" xfId="0" applyFont="1" applyFill="1" applyBorder="1" applyAlignment="1">
      <alignment horizontal="center" wrapText="1"/>
    </xf>
    <xf numFmtId="0" fontId="54" fillId="4" borderId="16" xfId="0" applyFont="1" applyFill="1" applyBorder="1" applyAlignment="1">
      <alignment horizontal="center" wrapText="1"/>
    </xf>
    <xf numFmtId="0" fontId="63" fillId="0" borderId="0" xfId="0" applyFont="1" applyFill="1" applyAlignment="1">
      <alignment horizontal="center"/>
    </xf>
    <xf numFmtId="0" fontId="31" fillId="0" borderId="0" xfId="0" applyFont="1" applyFill="1" applyAlignment="1">
      <alignment horizontal="left"/>
    </xf>
    <xf numFmtId="0" fontId="54" fillId="4" borderId="15" xfId="0" applyFont="1" applyFill="1" applyBorder="1" applyAlignment="1">
      <alignment horizontal="center"/>
    </xf>
    <xf numFmtId="0" fontId="54" fillId="4" borderId="24" xfId="0" applyFont="1" applyFill="1" applyBorder="1" applyAlignment="1">
      <alignment horizontal="center"/>
    </xf>
    <xf numFmtId="0" fontId="54" fillId="4" borderId="16" xfId="0" applyFont="1" applyFill="1" applyBorder="1" applyAlignment="1">
      <alignment horizontal="center"/>
    </xf>
    <xf numFmtId="0" fontId="31" fillId="11" borderId="0" xfId="0" applyFont="1" applyFill="1" applyAlignment="1">
      <alignment horizontal="left" wrapText="1"/>
    </xf>
    <xf numFmtId="0" fontId="51" fillId="11" borderId="0" xfId="0" applyFont="1" applyFill="1" applyAlignment="1">
      <alignment horizontal="left"/>
    </xf>
    <xf numFmtId="0" fontId="41" fillId="0" borderId="0" xfId="0" quotePrefix="1" applyFont="1" applyFill="1" applyAlignment="1">
      <alignment horizontal="left" wrapText="1"/>
    </xf>
    <xf numFmtId="0" fontId="41" fillId="0" borderId="0" xfId="0" applyFont="1" applyFill="1" applyAlignment="1">
      <alignment horizontal="left" wrapText="1"/>
    </xf>
    <xf numFmtId="0" fontId="50" fillId="0" borderId="0" xfId="0" applyFont="1" applyFill="1" applyAlignment="1">
      <alignment horizontal="left" wrapText="1"/>
    </xf>
    <xf numFmtId="0" fontId="50" fillId="0" borderId="0" xfId="0" applyFont="1" applyFill="1" applyAlignment="1">
      <alignment horizontal="left" vertical="top" wrapText="1"/>
    </xf>
    <xf numFmtId="0" fontId="21" fillId="11" borderId="0" xfId="0" applyFont="1" applyFill="1" applyAlignment="1">
      <alignment horizontal="left" wrapText="1"/>
    </xf>
    <xf numFmtId="0" fontId="1" fillId="11" borderId="0" xfId="0" applyFont="1" applyFill="1" applyAlignment="1">
      <alignment horizontal="left" wrapText="1"/>
    </xf>
    <xf numFmtId="0" fontId="21" fillId="11" borderId="0" xfId="0" applyFont="1" applyFill="1" applyAlignment="1">
      <alignment wrapText="1"/>
    </xf>
    <xf numFmtId="0" fontId="39" fillId="11" borderId="0" xfId="0" applyFont="1" applyFill="1" applyAlignment="1">
      <alignment wrapText="1"/>
    </xf>
    <xf numFmtId="0" fontId="10" fillId="3" borderId="0" xfId="0" applyFont="1" applyFill="1" applyAlignment="1">
      <alignment horizontal="center"/>
    </xf>
    <xf numFmtId="0" fontId="10" fillId="0" borderId="0" xfId="0" applyFont="1" applyAlignment="1">
      <alignment horizontal="center"/>
    </xf>
  </cellXfs>
  <cellStyles count="9">
    <cellStyle name="Comma" xfId="1" builtinId="3"/>
    <cellStyle name="Comma_Sheet1" xfId="2"/>
    <cellStyle name="Currency" xfId="3" builtinId="4"/>
    <cellStyle name="Euro" xfId="4"/>
    <cellStyle name="Hyperlink" xfId="5" builtinId="8"/>
    <cellStyle name="Normal" xfId="0" builtinId="0"/>
    <cellStyle name="Percent" xfId="6" builtinId="5"/>
    <cellStyle name="Percent 2" xfId="7"/>
    <cellStyle name="Percent 3"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CA" sz="1600" b="1" i="0" u="none" strike="noStrike" baseline="0">
                <a:solidFill>
                  <a:srgbClr val="000000"/>
                </a:solidFill>
                <a:latin typeface="Arial"/>
                <a:cs typeface="Arial"/>
              </a:rPr>
              <a:t>Total Customer Connections (000s)</a:t>
            </a:r>
            <a:r>
              <a:rPr lang="en-CA" sz="1600" b="1" i="0" u="none" strike="noStrike" baseline="30000">
                <a:solidFill>
                  <a:srgbClr val="000000"/>
                </a:solidFill>
                <a:latin typeface="Arial"/>
                <a:cs typeface="Arial"/>
              </a:rPr>
              <a:t>(B)</a:t>
            </a:r>
          </a:p>
        </c:rich>
      </c:tx>
      <c:layout>
        <c:manualLayout>
          <c:xMode val="edge"/>
          <c:yMode val="edge"/>
          <c:x val="0.36246193818480216"/>
          <c:y val="2.9761937652530275E-2"/>
        </c:manualLayout>
      </c:layout>
      <c:overlay val="0"/>
      <c:spPr>
        <a:noFill/>
        <a:ln w="25400">
          <a:noFill/>
        </a:ln>
      </c:spPr>
    </c:title>
    <c:autoTitleDeleted val="0"/>
    <c:plotArea>
      <c:layout>
        <c:manualLayout>
          <c:layoutTarget val="inner"/>
          <c:xMode val="edge"/>
          <c:yMode val="edge"/>
          <c:x val="5.1181278909643024E-2"/>
          <c:y val="0.20105903428738084"/>
          <c:w val="0.86620414180290206"/>
          <c:h val="0.653440194975628"/>
        </c:manualLayout>
      </c:layout>
      <c:barChart>
        <c:barDir val="col"/>
        <c:grouping val="stacked"/>
        <c:varyColors val="0"/>
        <c:ser>
          <c:idx val="1"/>
          <c:order val="0"/>
          <c:tx>
            <c:v>Wireless</c:v>
          </c:tx>
          <c:spPr>
            <a:solidFill>
              <a:srgbClr val="66CC00"/>
            </a:solidFill>
            <a:ln w="12700">
              <a:solidFill>
                <a:srgbClr val="000000"/>
              </a:solidFill>
              <a:prstDash val="solid"/>
            </a:ln>
          </c:spPr>
          <c:invertIfNegative val="0"/>
          <c:dLbls>
            <c:spPr>
              <a:noFill/>
              <a:ln>
                <a:noFill/>
              </a:ln>
              <a:effectLst/>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Data'!$AV$10:$AV$15</c:f>
              <c:strCache>
                <c:ptCount val="6"/>
                <c:pt idx="0">
                  <c:v>Q2-11</c:v>
                </c:pt>
                <c:pt idx="1">
                  <c:v>Q2-12</c:v>
                </c:pt>
                <c:pt idx="2">
                  <c:v>Q2-13</c:v>
                </c:pt>
                <c:pt idx="3">
                  <c:v>Q2-14</c:v>
                </c:pt>
                <c:pt idx="4">
                  <c:v>Q2-15</c:v>
                </c:pt>
                <c:pt idx="5">
                  <c:v>Q2-16</c:v>
                </c:pt>
              </c:strCache>
            </c:strRef>
          </c:cat>
          <c:val>
            <c:numRef>
              <c:f>'Graph Data'!$AY$10:$AY$15</c:f>
              <c:numCache>
                <c:formatCode>_(* #,##0_);_(* \(#,##0\);_(* "-"??_);_(@_)</c:formatCode>
                <c:ptCount val="6"/>
                <c:pt idx="0">
                  <c:v>7097</c:v>
                </c:pt>
                <c:pt idx="1">
                  <c:v>7447</c:v>
                </c:pt>
                <c:pt idx="2">
                  <c:v>7706</c:v>
                </c:pt>
                <c:pt idx="3">
                  <c:v>8088</c:v>
                </c:pt>
                <c:pt idx="4">
                  <c:v>8352</c:v>
                </c:pt>
                <c:pt idx="5">
                  <c:v>8427</c:v>
                </c:pt>
              </c:numCache>
            </c:numRef>
          </c:val>
        </c:ser>
        <c:ser>
          <c:idx val="0"/>
          <c:order val="1"/>
          <c:tx>
            <c:v>Wireline</c:v>
          </c:tx>
          <c:spPr>
            <a:solidFill>
              <a:srgbClr val="49166D"/>
            </a:solidFill>
            <a:ln w="12700">
              <a:solidFill>
                <a:srgbClr val="000000"/>
              </a:solidFill>
              <a:prstDash val="solid"/>
            </a:ln>
          </c:spPr>
          <c:invertIfNegative val="0"/>
          <c:dLbls>
            <c:dLbl>
              <c:idx val="5"/>
              <c:layout>
                <c:manualLayout>
                  <c:x val="-2.590880034613984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3866348448687352E-3"/>
                  <c:y val="4.850032155436188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1933174224343676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Data'!$AV$10:$AV$15</c:f>
              <c:strCache>
                <c:ptCount val="6"/>
                <c:pt idx="0">
                  <c:v>Q2-11</c:v>
                </c:pt>
                <c:pt idx="1">
                  <c:v>Q2-12</c:v>
                </c:pt>
                <c:pt idx="2">
                  <c:v>Q2-13</c:v>
                </c:pt>
                <c:pt idx="3">
                  <c:v>Q2-14</c:v>
                </c:pt>
                <c:pt idx="4">
                  <c:v>Q2-15</c:v>
                </c:pt>
                <c:pt idx="5">
                  <c:v>Q2-16</c:v>
                </c:pt>
              </c:strCache>
            </c:strRef>
          </c:cat>
          <c:val>
            <c:numRef>
              <c:f>'Graph Data'!$AW$10:$AW$15</c:f>
              <c:numCache>
                <c:formatCode>_(* #,##0_);_(* \(#,##0\);_(* "-"??_);_(@_)</c:formatCode>
                <c:ptCount val="6"/>
                <c:pt idx="0">
                  <c:v>3632</c:v>
                </c:pt>
                <c:pt idx="1">
                  <c:v>3741.9999999999995</c:v>
                </c:pt>
                <c:pt idx="2">
                  <c:v>3827</c:v>
                </c:pt>
                <c:pt idx="3">
                  <c:v>3896</c:v>
                </c:pt>
                <c:pt idx="4">
                  <c:v>3990</c:v>
                </c:pt>
                <c:pt idx="5">
                  <c:v>4067</c:v>
                </c:pt>
              </c:numCache>
            </c:numRef>
          </c:val>
        </c:ser>
        <c:dLbls>
          <c:showLegendKey val="0"/>
          <c:showVal val="0"/>
          <c:showCatName val="0"/>
          <c:showSerName val="0"/>
          <c:showPercent val="0"/>
          <c:showBubbleSize val="0"/>
        </c:dLbls>
        <c:gapWidth val="150"/>
        <c:overlap val="100"/>
        <c:axId val="525652440"/>
        <c:axId val="525652832"/>
      </c:barChart>
      <c:catAx>
        <c:axId val="52565244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525652832"/>
        <c:crossesAt val="0"/>
        <c:auto val="1"/>
        <c:lblAlgn val="ctr"/>
        <c:lblOffset val="100"/>
        <c:tickLblSkip val="1"/>
        <c:tickMarkSkip val="1"/>
        <c:noMultiLvlLbl val="0"/>
      </c:catAx>
      <c:valAx>
        <c:axId val="525652832"/>
        <c:scaling>
          <c:orientation val="minMax"/>
        </c:scaling>
        <c:delete val="1"/>
        <c:axPos val="l"/>
        <c:numFmt formatCode="_(* #,##0_);_(* \(#,##0\);_(* &quot;-&quot;??_);_(@_)" sourceLinked="1"/>
        <c:majorTickMark val="out"/>
        <c:minorTickMark val="none"/>
        <c:tickLblPos val="nextTo"/>
        <c:crossAx val="525652440"/>
        <c:crosses val="autoZero"/>
        <c:crossBetween val="between"/>
      </c:valAx>
      <c:spPr>
        <a:noFill/>
        <a:ln w="25400">
          <a:noFill/>
        </a:ln>
      </c:spPr>
    </c:plotArea>
    <c:legend>
      <c:legendPos val="b"/>
      <c:layout>
        <c:manualLayout>
          <c:xMode val="edge"/>
          <c:yMode val="edge"/>
          <c:x val="5.4364495029295357E-2"/>
          <c:y val="2.2880232076253622E-2"/>
          <c:w val="0.14590385672677603"/>
          <c:h val="0.183913523967398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Wireline data revenue ($ millions)</a:t>
            </a:r>
          </a:p>
        </c:rich>
      </c:tx>
      <c:overlay val="0"/>
      <c:spPr>
        <a:noFill/>
        <a:ln w="25400">
          <a:noFill/>
        </a:ln>
      </c:spPr>
    </c:title>
    <c:autoTitleDeleted val="0"/>
    <c:plotArea>
      <c:layout>
        <c:manualLayout>
          <c:layoutTarget val="inner"/>
          <c:xMode val="edge"/>
          <c:yMode val="edge"/>
          <c:x val="5.2405965880189018E-2"/>
          <c:y val="0.18423673525551842"/>
          <c:w val="0.91978597784611515"/>
          <c:h val="0.70802658439624877"/>
        </c:manualLayout>
      </c:layout>
      <c:barChart>
        <c:barDir val="col"/>
        <c:grouping val="clustered"/>
        <c:varyColors val="0"/>
        <c:ser>
          <c:idx val="6"/>
          <c:order val="0"/>
          <c:tx>
            <c:strRef>
              <c:f>'Graph Data'!$C$64</c:f>
              <c:strCache>
                <c:ptCount val="1"/>
                <c:pt idx="0">
                  <c:v>2011</c:v>
                </c:pt>
              </c:strCache>
            </c:strRef>
          </c:tx>
          <c:spPr>
            <a:ln>
              <a:solidFill>
                <a:schemeClr val="tx1"/>
              </a:solidFill>
            </a:ln>
          </c:spPr>
          <c:invertIfNegative val="0"/>
          <c:dLbls>
            <c:dLbl>
              <c:idx val="2"/>
              <c:layout>
                <c:manualLayout>
                  <c:x val="8.1846903564527601E-17"/>
                  <c:y val="-2.220534615914127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687273469432382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Data'!$C$65:$C$68</c:f>
              <c:numCache>
                <c:formatCode>_(* #,##0_);_(* \(#,##0\);_(* "-"??_);_(@_)</c:formatCode>
                <c:ptCount val="4"/>
                <c:pt idx="0">
                  <c:v>619</c:v>
                </c:pt>
                <c:pt idx="1">
                  <c:v>635</c:v>
                </c:pt>
                <c:pt idx="2">
                  <c:v>644</c:v>
                </c:pt>
                <c:pt idx="3">
                  <c:v>680</c:v>
                </c:pt>
              </c:numCache>
            </c:numRef>
          </c:val>
        </c:ser>
        <c:ser>
          <c:idx val="2"/>
          <c:order val="1"/>
          <c:tx>
            <c:strRef>
              <c:f>'Graph Data'!$D$64</c:f>
              <c:strCache>
                <c:ptCount val="1"/>
                <c:pt idx="0">
                  <c:v>2012</c:v>
                </c:pt>
              </c:strCache>
            </c:strRef>
          </c:tx>
          <c:spPr>
            <a:solidFill>
              <a:srgbClr val="FFFFCC"/>
            </a:solidFill>
            <a:ln w="12700">
              <a:solidFill>
                <a:srgbClr val="000000"/>
              </a:solidFill>
              <a:prstDash val="solid"/>
            </a:ln>
          </c:spPr>
          <c:invertIfNegative val="0"/>
          <c:dLbls>
            <c:dLbl>
              <c:idx val="2"/>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Data'!$D$65:$D$68</c:f>
              <c:numCache>
                <c:formatCode>_(* #,##0_);_(* \(#,##0\);_(* "-"??_);_(@_)</c:formatCode>
                <c:ptCount val="4"/>
                <c:pt idx="0">
                  <c:v>700</c:v>
                </c:pt>
                <c:pt idx="1">
                  <c:v>689</c:v>
                </c:pt>
                <c:pt idx="2">
                  <c:v>737</c:v>
                </c:pt>
                <c:pt idx="3">
                  <c:v>770</c:v>
                </c:pt>
              </c:numCache>
            </c:numRef>
          </c:val>
        </c:ser>
        <c:ser>
          <c:idx val="7"/>
          <c:order val="2"/>
          <c:tx>
            <c:strRef>
              <c:f>'Graph Data'!$E$64</c:f>
              <c:strCache>
                <c:ptCount val="1"/>
                <c:pt idx="0">
                  <c:v>2013</c:v>
                </c:pt>
              </c:strCache>
            </c:strRef>
          </c:tx>
          <c:spPr>
            <a:solidFill>
              <a:srgbClr val="00B0F0"/>
            </a:solidFill>
            <a:ln>
              <a:solidFill>
                <a:schemeClr val="tx1"/>
              </a:solidFill>
            </a:ln>
          </c:spPr>
          <c:invertIfNegative val="0"/>
          <c:dLbls>
            <c:dLbl>
              <c:idx val="0"/>
              <c:layout>
                <c:manualLayout>
                  <c:x val="-4.2272126816380448E-3"/>
                  <c:y val="2.812939521800281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3085368716730246E-4"/>
                  <c:y val="-2.812952474507937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232214065462132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Data'!$E$65:$E$68</c:f>
              <c:numCache>
                <c:formatCode>_(* #,##0_);_(* \(#,##0\);_(* "-"??_);_(@_)</c:formatCode>
                <c:ptCount val="4"/>
                <c:pt idx="0">
                  <c:v>764</c:v>
                </c:pt>
                <c:pt idx="1">
                  <c:v>792</c:v>
                </c:pt>
                <c:pt idx="2">
                  <c:v>801</c:v>
                </c:pt>
                <c:pt idx="3">
                  <c:v>851</c:v>
                </c:pt>
              </c:numCache>
            </c:numRef>
          </c:val>
        </c:ser>
        <c:ser>
          <c:idx val="8"/>
          <c:order val="3"/>
          <c:tx>
            <c:strRef>
              <c:f>'Graph Data'!$F$64</c:f>
              <c:strCache>
                <c:ptCount val="1"/>
                <c:pt idx="0">
                  <c:v>2014</c:v>
                </c:pt>
              </c:strCache>
            </c:strRef>
          </c:tx>
          <c:spPr>
            <a:solidFill>
              <a:schemeClr val="bg2">
                <a:lumMod val="60000"/>
                <a:lumOff val="40000"/>
              </a:schemeClr>
            </a:solidFill>
            <a:ln>
              <a:solidFill>
                <a:schemeClr val="tx1"/>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Data'!$F$65:$F$68</c:f>
              <c:numCache>
                <c:formatCode>_(* #,##0_);_(* \(#,##0\);_(* "-"??_);_(@_)</c:formatCode>
                <c:ptCount val="4"/>
                <c:pt idx="0">
                  <c:v>842</c:v>
                </c:pt>
                <c:pt idx="1">
                  <c:v>861</c:v>
                </c:pt>
                <c:pt idx="2">
                  <c:v>858</c:v>
                </c:pt>
                <c:pt idx="3">
                  <c:v>911</c:v>
                </c:pt>
              </c:numCache>
            </c:numRef>
          </c:val>
        </c:ser>
        <c:ser>
          <c:idx val="9"/>
          <c:order val="4"/>
          <c:tx>
            <c:strRef>
              <c:f>'Graph Data'!$G$64</c:f>
              <c:strCache>
                <c:ptCount val="1"/>
                <c:pt idx="0">
                  <c:v>2015</c:v>
                </c:pt>
              </c:strCache>
            </c:strRef>
          </c:tx>
          <c:spPr>
            <a:solidFill>
              <a:srgbClr val="FFFF00"/>
            </a:solidFill>
            <a:ln>
              <a:solidFill>
                <a:srgbClr val="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Data'!$G$65:$G$68</c:f>
              <c:numCache>
                <c:formatCode>_(* #,##0_);_(* \(#,##0\);_(* "-"??_);_(@_)</c:formatCode>
                <c:ptCount val="4"/>
                <c:pt idx="0">
                  <c:v>903</c:v>
                </c:pt>
                <c:pt idx="1">
                  <c:v>928</c:v>
                </c:pt>
                <c:pt idx="2">
                  <c:v>950</c:v>
                </c:pt>
                <c:pt idx="3">
                  <c:v>991</c:v>
                </c:pt>
              </c:numCache>
            </c:numRef>
          </c:val>
        </c:ser>
        <c:ser>
          <c:idx val="0"/>
          <c:order val="5"/>
          <c:tx>
            <c:strRef>
              <c:f>'Graph Data'!$H$64</c:f>
              <c:strCache>
                <c:ptCount val="1"/>
                <c:pt idx="0">
                  <c:v>2016</c:v>
                </c:pt>
              </c:strCache>
            </c:strRef>
          </c:tx>
          <c:spPr>
            <a:solidFill>
              <a:schemeClr val="accent3">
                <a:lumMod val="75000"/>
              </a:schemeClr>
            </a:solidFill>
            <a:ln>
              <a:solidFill>
                <a:schemeClr val="tx1"/>
              </a:solidFill>
            </a:ln>
          </c:spPr>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Data'!$H$65:$H$68</c:f>
              <c:numCache>
                <c:formatCode>_(* #,##0_);_(* \(#,##0\);_(* "-"??_);_(@_)</c:formatCode>
                <c:ptCount val="4"/>
                <c:pt idx="0">
                  <c:v>993</c:v>
                </c:pt>
                <c:pt idx="1">
                  <c:v>990</c:v>
                </c:pt>
              </c:numCache>
            </c:numRef>
          </c:val>
        </c:ser>
        <c:dLbls>
          <c:showLegendKey val="0"/>
          <c:showVal val="0"/>
          <c:showCatName val="0"/>
          <c:showSerName val="0"/>
          <c:showPercent val="0"/>
          <c:showBubbleSize val="0"/>
        </c:dLbls>
        <c:gapWidth val="150"/>
        <c:axId val="525636560"/>
        <c:axId val="444109928"/>
      </c:barChart>
      <c:catAx>
        <c:axId val="525636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44109928"/>
        <c:crosses val="autoZero"/>
        <c:auto val="1"/>
        <c:lblAlgn val="ctr"/>
        <c:lblOffset val="100"/>
        <c:tickLblSkip val="1"/>
        <c:tickMarkSkip val="1"/>
        <c:noMultiLvlLbl val="0"/>
      </c:catAx>
      <c:valAx>
        <c:axId val="444109928"/>
        <c:scaling>
          <c:orientation val="minMax"/>
        </c:scaling>
        <c:delete val="1"/>
        <c:axPos val="l"/>
        <c:numFmt formatCode="_(* #,##0_);_(* \(#,##0\);_(* &quot;-&quot;??_);_(@_)" sourceLinked="1"/>
        <c:majorTickMark val="out"/>
        <c:minorTickMark val="none"/>
        <c:tickLblPos val="nextTo"/>
        <c:crossAx val="525636560"/>
        <c:crosses val="autoZero"/>
        <c:crossBetween val="between"/>
      </c:valAx>
      <c:spPr>
        <a:noFill/>
        <a:ln w="25400">
          <a:noFill/>
        </a:ln>
      </c:spPr>
    </c:plotArea>
    <c:legend>
      <c:legendPos val="r"/>
      <c:layout>
        <c:manualLayout>
          <c:xMode val="edge"/>
          <c:yMode val="edge"/>
          <c:x val="4.2864938912338928E-3"/>
          <c:y val="3.1923582651583758E-2"/>
          <c:w val="4.4937729082484515E-2"/>
          <c:h val="0.40428865492936977"/>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CA" sz="1600"/>
              <a:t>Wireline Residential NAL Losses, High-Speed Net Adds and TV Net Adds (000s)</a:t>
            </a:r>
          </a:p>
        </c:rich>
      </c:tx>
      <c:layout>
        <c:manualLayout>
          <c:xMode val="edge"/>
          <c:yMode val="edge"/>
          <c:x val="3.9899775994391762E-2"/>
          <c:y val="1.9371469371469371E-2"/>
        </c:manualLayout>
      </c:layout>
      <c:overlay val="0"/>
      <c:spPr>
        <a:noFill/>
        <a:ln w="25400">
          <a:noFill/>
        </a:ln>
      </c:spPr>
    </c:title>
    <c:autoTitleDeleted val="0"/>
    <c:plotArea>
      <c:layout>
        <c:manualLayout>
          <c:layoutTarget val="inner"/>
          <c:xMode val="edge"/>
          <c:yMode val="edge"/>
          <c:x val="5.147817466937989E-3"/>
          <c:y val="0.15037537537537538"/>
          <c:w val="0.95974136996941317"/>
          <c:h val="0.78693718255387446"/>
        </c:manualLayout>
      </c:layout>
      <c:barChart>
        <c:barDir val="col"/>
        <c:grouping val="stacked"/>
        <c:varyColors val="0"/>
        <c:ser>
          <c:idx val="1"/>
          <c:order val="0"/>
          <c:tx>
            <c:v>Residential NAL Losses</c:v>
          </c:tx>
          <c:spPr>
            <a:solidFill>
              <a:srgbClr val="49166D"/>
            </a:solidFill>
            <a:ln w="12700">
              <a:solidFill>
                <a:srgbClr val="000000"/>
              </a:solidFill>
              <a:prstDash val="solid"/>
            </a:ln>
          </c:spPr>
          <c:invertIfNegative val="0"/>
          <c:dLbls>
            <c:dLbl>
              <c:idx val="0"/>
              <c:layout>
                <c:manualLayout>
                  <c:x val="-1.6160220185839911E-3"/>
                  <c:y val="-4.108701574614585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0243824662104174E-3"/>
                  <c:y val="-4.443268361946564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8.8416259002652327E-4"/>
                  <c:y val="-4.069201917583645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145338141143577E-4"/>
                  <c:y val="-4.810077019061152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8.4741580070465906E-4"/>
                  <c:y val="-2.541468988300752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5.5790222483871805E-4"/>
                  <c:y val="-1.934060496536304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5074817695082841E-3"/>
                  <c:y val="-8.266342091444967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2461059190031162E-3"/>
                  <c:y val="-2.458973366034164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868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Data'!$F$50:$AA$50</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Data'!$F$51:$AA$51</c:f>
              <c:numCache>
                <c:formatCode>_(* #,##0_);_(* \(#,##0\);_(* "-"??_);_(@_)</c:formatCode>
                <c:ptCount val="22"/>
                <c:pt idx="0">
                  <c:v>-33</c:v>
                </c:pt>
                <c:pt idx="1">
                  <c:v>-31</c:v>
                </c:pt>
                <c:pt idx="2">
                  <c:v>-30</c:v>
                </c:pt>
                <c:pt idx="3">
                  <c:v>-37</c:v>
                </c:pt>
                <c:pt idx="4">
                  <c:v>-47</c:v>
                </c:pt>
                <c:pt idx="5">
                  <c:v>-36</c:v>
                </c:pt>
                <c:pt idx="6">
                  <c:v>-30</c:v>
                </c:pt>
                <c:pt idx="7">
                  <c:v>-35</c:v>
                </c:pt>
                <c:pt idx="8">
                  <c:v>-34</c:v>
                </c:pt>
                <c:pt idx="9">
                  <c:v>-32</c:v>
                </c:pt>
                <c:pt idx="10">
                  <c:v>-33</c:v>
                </c:pt>
                <c:pt idx="11">
                  <c:v>-25</c:v>
                </c:pt>
                <c:pt idx="12">
                  <c:v>-24</c:v>
                </c:pt>
                <c:pt idx="13">
                  <c:v>-19</c:v>
                </c:pt>
                <c:pt idx="14">
                  <c:v>-24</c:v>
                </c:pt>
                <c:pt idx="15">
                  <c:v>-20</c:v>
                </c:pt>
                <c:pt idx="16">
                  <c:v>-20</c:v>
                </c:pt>
                <c:pt idx="17">
                  <c:v>-20</c:v>
                </c:pt>
                <c:pt idx="18">
                  <c:v>-25</c:v>
                </c:pt>
                <c:pt idx="19">
                  <c:v>-24</c:v>
                </c:pt>
                <c:pt idx="20">
                  <c:v>-26</c:v>
                </c:pt>
                <c:pt idx="21">
                  <c:v>-20</c:v>
                </c:pt>
              </c:numCache>
            </c:numRef>
          </c:val>
        </c:ser>
        <c:ser>
          <c:idx val="0"/>
          <c:order val="1"/>
          <c:tx>
            <c:v>TV net adds</c:v>
          </c:tx>
          <c:spPr>
            <a:solidFill>
              <a:srgbClr val="66CC00"/>
            </a:solidFill>
            <a:ln w="12700">
              <a:solidFill>
                <a:srgbClr val="000000"/>
              </a:solidFill>
              <a:prstDash val="solid"/>
            </a:ln>
          </c:spPr>
          <c:invertIfNegative val="0"/>
          <c:dLbls>
            <c:dLbl>
              <c:idx val="12"/>
              <c:layout>
                <c:manualLayout>
                  <c:x val="-2.7054447074737909E-3"/>
                  <c:y val="-5.8948943882793536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1.7656563090902863E-3"/>
                  <c:y val="6.0665524644436761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4.0184375618652173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Data'!$F$50:$AA$50</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Data'!$AR$6:$AR$27</c:f>
              <c:numCache>
                <c:formatCode>_(* #,##0_);_(* \(#,##0\);_(* "-"??_);_(@_)</c:formatCode>
                <c:ptCount val="22"/>
                <c:pt idx="0">
                  <c:v>44</c:v>
                </c:pt>
                <c:pt idx="1">
                  <c:v>46</c:v>
                </c:pt>
                <c:pt idx="2">
                  <c:v>50</c:v>
                </c:pt>
                <c:pt idx="3">
                  <c:v>56</c:v>
                </c:pt>
                <c:pt idx="4">
                  <c:v>44</c:v>
                </c:pt>
                <c:pt idx="5">
                  <c:v>43</c:v>
                </c:pt>
                <c:pt idx="6">
                  <c:v>42</c:v>
                </c:pt>
                <c:pt idx="7">
                  <c:v>41</c:v>
                </c:pt>
                <c:pt idx="8">
                  <c:v>34</c:v>
                </c:pt>
                <c:pt idx="9">
                  <c:v>31</c:v>
                </c:pt>
                <c:pt idx="10">
                  <c:v>34</c:v>
                </c:pt>
                <c:pt idx="11">
                  <c:v>38</c:v>
                </c:pt>
                <c:pt idx="12">
                  <c:v>27</c:v>
                </c:pt>
                <c:pt idx="13">
                  <c:v>23</c:v>
                </c:pt>
                <c:pt idx="14">
                  <c:v>23</c:v>
                </c:pt>
                <c:pt idx="15">
                  <c:v>28</c:v>
                </c:pt>
                <c:pt idx="16">
                  <c:v>21</c:v>
                </c:pt>
                <c:pt idx="17">
                  <c:v>17</c:v>
                </c:pt>
                <c:pt idx="18">
                  <c:v>26</c:v>
                </c:pt>
                <c:pt idx="19">
                  <c:v>25</c:v>
                </c:pt>
                <c:pt idx="20">
                  <c:v>11</c:v>
                </c:pt>
                <c:pt idx="21">
                  <c:v>13</c:v>
                </c:pt>
              </c:numCache>
            </c:numRef>
          </c:val>
        </c:ser>
        <c:ser>
          <c:idx val="2"/>
          <c:order val="2"/>
          <c:tx>
            <c:v>High-Speed net adds</c:v>
          </c:tx>
          <c:spPr>
            <a:solidFill>
              <a:srgbClr val="FFFFCC"/>
            </a:solidFill>
            <a:ln w="12700">
              <a:solidFill>
                <a:srgbClr val="000000"/>
              </a:solidFill>
              <a:prstDash val="solid"/>
            </a:ln>
          </c:spPr>
          <c:invertIfNegative val="0"/>
          <c:dLbls>
            <c:dLbl>
              <c:idx val="0"/>
              <c:layout>
                <c:manualLayout>
                  <c:x val="-2.2013464157826543E-3"/>
                  <c:y val="3.154465654465654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0806088392459868E-3"/>
                  <c:y val="6.430731430731430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1069265209375824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3527223537368955E-3"/>
                  <c:y val="1.286148315061903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302554461720354E-3"/>
                  <c:y val="6.3698508747499806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0534632604687526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0556875164951175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0556875164951175E-3"/>
                  <c:y val="9.463722397476340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106926520937582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2.111375032990312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1.0556875164950401E-3"/>
                  <c:y val="-2.4839166397575698E-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1.055687516495040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1"/>
              <c:layout>
                <c:manualLayout>
                  <c:x val="-2.1113750329902351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2"/>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2.6789583745768118E-3"/>
                  <c:y val="6.0094105010917632E-17"/>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Data'!$F$50:$AA$50</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Data'!$AU$6:$AU$27</c:f>
              <c:numCache>
                <c:formatCode>_(* #,##0_);_(* \(#,##0\);_(* "-"??_);_(@_)</c:formatCode>
                <c:ptCount val="22"/>
                <c:pt idx="0">
                  <c:v>16</c:v>
                </c:pt>
                <c:pt idx="1">
                  <c:v>13</c:v>
                </c:pt>
                <c:pt idx="2">
                  <c:v>22</c:v>
                </c:pt>
                <c:pt idx="3">
                  <c:v>24</c:v>
                </c:pt>
                <c:pt idx="4">
                  <c:v>16</c:v>
                </c:pt>
                <c:pt idx="5">
                  <c:v>20</c:v>
                </c:pt>
                <c:pt idx="6">
                  <c:v>26</c:v>
                </c:pt>
                <c:pt idx="7">
                  <c:v>23</c:v>
                </c:pt>
                <c:pt idx="8">
                  <c:v>16</c:v>
                </c:pt>
                <c:pt idx="9">
                  <c:v>13</c:v>
                </c:pt>
                <c:pt idx="10">
                  <c:v>19</c:v>
                </c:pt>
                <c:pt idx="11">
                  <c:v>21</c:v>
                </c:pt>
                <c:pt idx="12">
                  <c:v>21</c:v>
                </c:pt>
                <c:pt idx="13">
                  <c:v>15</c:v>
                </c:pt>
                <c:pt idx="14">
                  <c:v>22</c:v>
                </c:pt>
                <c:pt idx="15">
                  <c:v>22</c:v>
                </c:pt>
                <c:pt idx="16">
                  <c:v>23</c:v>
                </c:pt>
                <c:pt idx="17">
                  <c:v>22</c:v>
                </c:pt>
                <c:pt idx="18">
                  <c:v>24</c:v>
                </c:pt>
                <c:pt idx="19">
                  <c:v>22</c:v>
                </c:pt>
                <c:pt idx="20">
                  <c:v>12</c:v>
                </c:pt>
                <c:pt idx="21">
                  <c:v>18</c:v>
                </c:pt>
              </c:numCache>
            </c:numRef>
          </c:val>
        </c:ser>
        <c:dLbls>
          <c:showLegendKey val="0"/>
          <c:showVal val="0"/>
          <c:showCatName val="0"/>
          <c:showSerName val="0"/>
          <c:showPercent val="0"/>
          <c:showBubbleSize val="0"/>
        </c:dLbls>
        <c:gapWidth val="150"/>
        <c:overlap val="100"/>
        <c:axId val="444110712"/>
        <c:axId val="444111104"/>
      </c:barChart>
      <c:catAx>
        <c:axId val="4441107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44111104"/>
        <c:crosses val="autoZero"/>
        <c:auto val="1"/>
        <c:lblAlgn val="ctr"/>
        <c:lblOffset val="100"/>
        <c:tickLblSkip val="1"/>
        <c:tickMarkSkip val="1"/>
        <c:noMultiLvlLbl val="0"/>
      </c:catAx>
      <c:valAx>
        <c:axId val="444111104"/>
        <c:scaling>
          <c:orientation val="minMax"/>
        </c:scaling>
        <c:delete val="1"/>
        <c:axPos val="l"/>
        <c:numFmt formatCode="_(* #,##0_);_(* \(#,##0\);_(* &quot;-&quot;??_);_(@_)" sourceLinked="1"/>
        <c:majorTickMark val="out"/>
        <c:minorTickMark val="none"/>
        <c:tickLblPos val="nextTo"/>
        <c:crossAx val="444110712"/>
        <c:crosses val="autoZero"/>
        <c:crossBetween val="between"/>
      </c:valAx>
      <c:spPr>
        <a:noFill/>
        <a:ln w="25400">
          <a:noFill/>
        </a:ln>
      </c:spPr>
    </c:plotArea>
    <c:legend>
      <c:legendPos val="r"/>
      <c:layout>
        <c:manualLayout>
          <c:xMode val="edge"/>
          <c:yMode val="edge"/>
          <c:x val="0.80432135999394261"/>
          <c:y val="0.11934968184968185"/>
          <c:w val="0.18859507371840065"/>
          <c:h val="0.1513418178624460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TELUS TV subscribers (000s)</a:t>
            </a:r>
          </a:p>
        </c:rich>
      </c:tx>
      <c:layout>
        <c:manualLayout>
          <c:xMode val="edge"/>
          <c:yMode val="edge"/>
          <c:x val="0.34688381068723911"/>
          <c:y val="3.7646984774385217E-2"/>
        </c:manualLayout>
      </c:layout>
      <c:overlay val="0"/>
      <c:spPr>
        <a:noFill/>
        <a:ln w="25400">
          <a:noFill/>
        </a:ln>
      </c:spPr>
    </c:title>
    <c:autoTitleDeleted val="0"/>
    <c:plotArea>
      <c:layout>
        <c:manualLayout>
          <c:layoutTarget val="inner"/>
          <c:xMode val="edge"/>
          <c:yMode val="edge"/>
          <c:x val="1.8417899974711254E-2"/>
          <c:y val="0.12528440146526251"/>
          <c:w val="0.9718314633069236"/>
          <c:h val="0.75551215746175127"/>
        </c:manualLayout>
      </c:layout>
      <c:barChart>
        <c:barDir val="col"/>
        <c:grouping val="clustered"/>
        <c:varyColors val="0"/>
        <c:ser>
          <c:idx val="0"/>
          <c:order val="0"/>
          <c:spPr>
            <a:solidFill>
              <a:srgbClr val="49166D"/>
            </a:solidFill>
            <a:ln w="12700">
              <a:solidFill>
                <a:srgbClr val="49166D"/>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Data'!$AN$6:$AN$27</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Data'!$AO$6:$AO$27</c:f>
              <c:numCache>
                <c:formatCode>_(* #,##0_);_(* \(#,##0\);_(* "-"??_);_(@_)</c:formatCode>
                <c:ptCount val="22"/>
                <c:pt idx="0">
                  <c:v>358</c:v>
                </c:pt>
                <c:pt idx="1">
                  <c:v>403</c:v>
                </c:pt>
                <c:pt idx="2">
                  <c:v>453</c:v>
                </c:pt>
                <c:pt idx="3">
                  <c:v>509</c:v>
                </c:pt>
                <c:pt idx="4">
                  <c:v>553</c:v>
                </c:pt>
                <c:pt idx="5">
                  <c:v>595</c:v>
                </c:pt>
                <c:pt idx="6">
                  <c:v>637</c:v>
                </c:pt>
                <c:pt idx="7">
                  <c:v>678</c:v>
                </c:pt>
                <c:pt idx="8">
                  <c:v>712</c:v>
                </c:pt>
                <c:pt idx="9">
                  <c:v>743</c:v>
                </c:pt>
                <c:pt idx="10">
                  <c:v>776</c:v>
                </c:pt>
                <c:pt idx="11">
                  <c:v>815</c:v>
                </c:pt>
                <c:pt idx="12">
                  <c:v>842</c:v>
                </c:pt>
                <c:pt idx="13">
                  <c:v>865</c:v>
                </c:pt>
                <c:pt idx="14">
                  <c:v>888</c:v>
                </c:pt>
                <c:pt idx="15">
                  <c:v>916</c:v>
                </c:pt>
                <c:pt idx="16">
                  <c:v>937</c:v>
                </c:pt>
                <c:pt idx="17">
                  <c:v>954</c:v>
                </c:pt>
                <c:pt idx="18">
                  <c:v>980</c:v>
                </c:pt>
                <c:pt idx="19">
                  <c:v>1005</c:v>
                </c:pt>
                <c:pt idx="20">
                  <c:v>1016</c:v>
                </c:pt>
                <c:pt idx="21">
                  <c:v>1029</c:v>
                </c:pt>
              </c:numCache>
            </c:numRef>
          </c:val>
        </c:ser>
        <c:dLbls>
          <c:showLegendKey val="0"/>
          <c:showVal val="0"/>
          <c:showCatName val="0"/>
          <c:showSerName val="0"/>
          <c:showPercent val="0"/>
          <c:showBubbleSize val="0"/>
        </c:dLbls>
        <c:gapWidth val="150"/>
        <c:axId val="444111888"/>
        <c:axId val="444112280"/>
      </c:barChart>
      <c:catAx>
        <c:axId val="444111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444112280"/>
        <c:crosses val="autoZero"/>
        <c:auto val="1"/>
        <c:lblAlgn val="ctr"/>
        <c:lblOffset val="100"/>
        <c:tickLblSkip val="1"/>
        <c:tickMarkSkip val="1"/>
        <c:noMultiLvlLbl val="0"/>
      </c:catAx>
      <c:valAx>
        <c:axId val="444112280"/>
        <c:scaling>
          <c:orientation val="minMax"/>
        </c:scaling>
        <c:delete val="1"/>
        <c:axPos val="l"/>
        <c:numFmt formatCode="_(* #,##0_);_(* \(#,##0\);_(* &quot;-&quot;??_);_(@_)" sourceLinked="1"/>
        <c:majorTickMark val="out"/>
        <c:minorTickMark val="none"/>
        <c:tickLblPos val="nextTo"/>
        <c:crossAx val="44411188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Q2 Segmented EBITDA ($ millions)</a:t>
            </a:r>
            <a:r>
              <a:rPr lang="en-CA" sz="1800" b="1" i="0" u="none" strike="noStrike" baseline="30000">
                <a:solidFill>
                  <a:srgbClr val="000000"/>
                </a:solidFill>
                <a:latin typeface="Arial"/>
                <a:cs typeface="Arial"/>
              </a:rPr>
              <a:t>(B)</a:t>
            </a:r>
          </a:p>
          <a:p>
            <a:pPr>
              <a:defRPr sz="1825" b="0" i="0" u="none" strike="noStrike" baseline="0">
                <a:solidFill>
                  <a:srgbClr val="000000"/>
                </a:solidFill>
                <a:latin typeface="Arial"/>
                <a:ea typeface="Arial"/>
                <a:cs typeface="Arial"/>
              </a:defRPr>
            </a:pPr>
            <a:endParaRPr lang="en-CA" sz="1800" b="1" i="0" u="none" strike="noStrike" baseline="30000">
              <a:solidFill>
                <a:srgbClr val="000000"/>
              </a:solidFill>
              <a:latin typeface="Arial"/>
              <a:cs typeface="Arial"/>
            </a:endParaRPr>
          </a:p>
        </c:rich>
      </c:tx>
      <c:layout>
        <c:manualLayout>
          <c:xMode val="edge"/>
          <c:yMode val="edge"/>
          <c:x val="0.34195406090998404"/>
          <c:y val="9.7110474827010254E-2"/>
        </c:manualLayout>
      </c:layout>
      <c:overlay val="0"/>
      <c:spPr>
        <a:solidFill>
          <a:schemeClr val="bg1"/>
        </a:solidFill>
        <a:ln w="25400">
          <a:noFill/>
        </a:ln>
      </c:spPr>
    </c:title>
    <c:autoTitleDeleted val="0"/>
    <c:plotArea>
      <c:layout>
        <c:manualLayout>
          <c:layoutTarget val="inner"/>
          <c:xMode val="edge"/>
          <c:yMode val="edge"/>
          <c:x val="1.4465408805031451E-3"/>
          <c:y val="0.26774489681680785"/>
          <c:w val="0.93478350829028123"/>
          <c:h val="0.61321369236876999"/>
        </c:manualLayout>
      </c:layout>
      <c:barChart>
        <c:barDir val="col"/>
        <c:grouping val="stacked"/>
        <c:varyColors val="0"/>
        <c:ser>
          <c:idx val="0"/>
          <c:order val="0"/>
          <c:tx>
            <c:strRef>
              <c:f>'Graph Data'!$A$96</c:f>
              <c:strCache>
                <c:ptCount val="1"/>
                <c:pt idx="0">
                  <c:v>Wireless</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Data'!$C$94:$H$94</c:f>
              <c:strCache>
                <c:ptCount val="6"/>
                <c:pt idx="0">
                  <c:v>Q2-11</c:v>
                </c:pt>
                <c:pt idx="1">
                  <c:v>Q2-12</c:v>
                </c:pt>
                <c:pt idx="2">
                  <c:v>Q2-13</c:v>
                </c:pt>
                <c:pt idx="3">
                  <c:v>Q2-14</c:v>
                </c:pt>
                <c:pt idx="4">
                  <c:v>Q2-15</c:v>
                </c:pt>
                <c:pt idx="5">
                  <c:v>Q2-16</c:v>
                </c:pt>
              </c:strCache>
            </c:strRef>
          </c:cat>
          <c:val>
            <c:numRef>
              <c:f>'Graph Data'!$C$96:$H$96</c:f>
              <c:numCache>
                <c:formatCode>_(* #,##0_);_(* \(#,##0\);_(* "-"??_);_(@_)</c:formatCode>
                <c:ptCount val="6"/>
                <c:pt idx="0">
                  <c:v>563</c:v>
                </c:pt>
                <c:pt idx="1">
                  <c:v>634</c:v>
                </c:pt>
                <c:pt idx="2">
                  <c:v>666</c:v>
                </c:pt>
                <c:pt idx="3">
                  <c:v>708</c:v>
                </c:pt>
                <c:pt idx="4">
                  <c:v>719</c:v>
                </c:pt>
                <c:pt idx="5">
                  <c:v>793</c:v>
                </c:pt>
              </c:numCache>
            </c:numRef>
          </c:val>
        </c:ser>
        <c:ser>
          <c:idx val="1"/>
          <c:order val="1"/>
          <c:tx>
            <c:strRef>
              <c:f>'Graph Data'!$A$97</c:f>
              <c:strCache>
                <c:ptCount val="1"/>
                <c:pt idx="0">
                  <c:v>Wireline</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Data'!$C$94:$H$94</c:f>
              <c:strCache>
                <c:ptCount val="6"/>
                <c:pt idx="0">
                  <c:v>Q2-11</c:v>
                </c:pt>
                <c:pt idx="1">
                  <c:v>Q2-12</c:v>
                </c:pt>
                <c:pt idx="2">
                  <c:v>Q2-13</c:v>
                </c:pt>
                <c:pt idx="3">
                  <c:v>Q2-14</c:v>
                </c:pt>
                <c:pt idx="4">
                  <c:v>Q2-15</c:v>
                </c:pt>
                <c:pt idx="5">
                  <c:v>Q2-16</c:v>
                </c:pt>
              </c:strCache>
            </c:strRef>
          </c:cat>
          <c:val>
            <c:numRef>
              <c:f>'Graph Data'!$C$97:$H$97</c:f>
              <c:numCache>
                <c:formatCode>_(* #,##0_);_(* \(#,##0\);_(* "-"??_);_(@_)</c:formatCode>
                <c:ptCount val="6"/>
                <c:pt idx="0">
                  <c:v>359</c:v>
                </c:pt>
                <c:pt idx="1">
                  <c:v>336</c:v>
                </c:pt>
                <c:pt idx="2">
                  <c:v>332</c:v>
                </c:pt>
                <c:pt idx="3">
                  <c:v>365</c:v>
                </c:pt>
                <c:pt idx="4">
                  <c:v>362</c:v>
                </c:pt>
                <c:pt idx="5">
                  <c:v>396</c:v>
                </c:pt>
              </c:numCache>
            </c:numRef>
          </c:val>
        </c:ser>
        <c:dLbls>
          <c:showLegendKey val="0"/>
          <c:showVal val="0"/>
          <c:showCatName val="0"/>
          <c:showSerName val="0"/>
          <c:showPercent val="0"/>
          <c:showBubbleSize val="0"/>
        </c:dLbls>
        <c:gapWidth val="150"/>
        <c:overlap val="100"/>
        <c:axId val="445031024"/>
        <c:axId val="525635384"/>
      </c:barChart>
      <c:catAx>
        <c:axId val="445031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525635384"/>
        <c:crosses val="autoZero"/>
        <c:auto val="1"/>
        <c:lblAlgn val="ctr"/>
        <c:lblOffset val="100"/>
        <c:tickLblSkip val="1"/>
        <c:tickMarkSkip val="1"/>
        <c:noMultiLvlLbl val="0"/>
      </c:catAx>
      <c:valAx>
        <c:axId val="525635384"/>
        <c:scaling>
          <c:orientation val="minMax"/>
        </c:scaling>
        <c:delete val="1"/>
        <c:axPos val="l"/>
        <c:numFmt formatCode="_(* #,##0_);_(* \(#,##0\);_(* &quot;-&quot;??_);_(@_)" sourceLinked="1"/>
        <c:majorTickMark val="out"/>
        <c:minorTickMark val="none"/>
        <c:tickLblPos val="nextTo"/>
        <c:crossAx val="445031024"/>
        <c:crosses val="autoZero"/>
        <c:crossBetween val="between"/>
      </c:valAx>
      <c:spPr>
        <a:noFill/>
        <a:ln w="25400">
          <a:noFill/>
        </a:ln>
      </c:spPr>
    </c:plotArea>
    <c:legend>
      <c:legendPos val="r"/>
      <c:legendEntry>
        <c:idx val="0"/>
        <c:txPr>
          <a:bodyPr/>
          <a:lstStyle/>
          <a:p>
            <a:pPr>
              <a:defRPr sz="1400" b="0" i="0" u="none" strike="noStrike" baseline="0">
                <a:solidFill>
                  <a:srgbClr val="000000"/>
                </a:solidFill>
                <a:latin typeface="Arial"/>
                <a:ea typeface="Arial"/>
                <a:cs typeface="Arial"/>
              </a:defRPr>
            </a:pPr>
            <a:endParaRPr lang="en-US"/>
          </a:p>
        </c:txPr>
      </c:legendEntry>
      <c:legendEntry>
        <c:idx val="1"/>
        <c:txPr>
          <a:bodyPr/>
          <a:lstStyle/>
          <a:p>
            <a:pPr>
              <a:defRPr sz="1400" b="0" i="0" u="none" strike="noStrike" baseline="0">
                <a:solidFill>
                  <a:srgbClr val="000000"/>
                </a:solidFill>
                <a:latin typeface="Arial"/>
                <a:ea typeface="Arial"/>
                <a:cs typeface="Arial"/>
              </a:defRPr>
            </a:pPr>
            <a:endParaRPr lang="en-US"/>
          </a:p>
        </c:txPr>
      </c:legendEntry>
      <c:layout>
        <c:manualLayout>
          <c:xMode val="edge"/>
          <c:yMode val="edge"/>
          <c:x val="2.7295194944207391E-2"/>
          <c:y val="2.9972858506323075E-2"/>
          <c:w val="0.19317731931553248"/>
          <c:h val="0.1872297780959198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external revenue profile - Q2 2016
(% of total operating revenues)</a:t>
            </a:r>
          </a:p>
        </c:rich>
      </c:tx>
      <c:layout>
        <c:manualLayout>
          <c:xMode val="edge"/>
          <c:yMode val="edge"/>
          <c:x val="0.21442840734539112"/>
          <c:y val="4.3725070525785274E-2"/>
        </c:manualLayout>
      </c:layout>
      <c:overlay val="0"/>
      <c:spPr>
        <a:noFill/>
        <a:ln w="25400">
          <a:noFill/>
        </a:ln>
      </c:spPr>
    </c:title>
    <c:autoTitleDeleted val="0"/>
    <c:plotArea>
      <c:layout>
        <c:manualLayout>
          <c:layoutTarget val="inner"/>
          <c:xMode val="edge"/>
          <c:yMode val="edge"/>
          <c:x val="0.25906550686399804"/>
          <c:y val="0.2039278215223097"/>
          <c:w val="0.45027728078492807"/>
          <c:h val="0.7166913385826772"/>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2918835764300881E-2"/>
                  <c:y val="-1.1200656674421159E-2"/>
                </c:manualLayout>
              </c:layout>
              <c:tx>
                <c:rich>
                  <a:bodyPr/>
                  <a:lstStyle/>
                  <a:p>
                    <a:pPr>
                      <a:defRPr sz="1400" b="1" i="0" u="none" strike="noStrike" baseline="0">
                        <a:solidFill>
                          <a:srgbClr val="000000"/>
                        </a:solidFill>
                        <a:latin typeface="Arial"/>
                        <a:ea typeface="Arial"/>
                        <a:cs typeface="Arial"/>
                      </a:defRPr>
                    </a:pPr>
                    <a:r>
                      <a:rPr lang="en-US"/>
                      <a:t>Wireless
56%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7.0533177821119106E-2"/>
                  <c:y val="-5.330060675083944E-2"/>
                </c:manualLayout>
              </c:layout>
              <c:tx>
                <c:rich>
                  <a:bodyPr/>
                  <a:lstStyle/>
                  <a:p>
                    <a:pPr>
                      <a:defRPr sz="1400" b="1" i="0" u="none" strike="noStrike" baseline="0">
                        <a:solidFill>
                          <a:srgbClr val="000000"/>
                        </a:solidFill>
                        <a:latin typeface="Arial"/>
                        <a:ea typeface="Arial"/>
                        <a:cs typeface="Arial"/>
                      </a:defRPr>
                    </a:pPr>
                    <a:r>
                      <a:rPr lang="en-US"/>
                      <a:t>44%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0"/>
            <c:showCatName val="1"/>
            <c:showSerName val="1"/>
            <c:showPercent val="0"/>
            <c:showBubbleSize val="0"/>
            <c:showLeaderLines val="0"/>
            <c:extLst>
              <c:ext xmlns:c15="http://schemas.microsoft.com/office/drawing/2012/chart" uri="{CE6537A1-D6FC-4f65-9D91-7224C49458BB}"/>
            </c:extLst>
          </c:dLbls>
          <c:cat>
            <c:strRef>
              <c:f>'Graph Data'!$A$100:$A$101</c:f>
              <c:strCache>
                <c:ptCount val="2"/>
                <c:pt idx="0">
                  <c:v>Revenues (%)</c:v>
                </c:pt>
                <c:pt idx="1">
                  <c:v>Wireless</c:v>
                </c:pt>
              </c:strCache>
            </c:strRef>
          </c:cat>
          <c:val>
            <c:numRef>
              <c:f>'Graph Data'!$H$101:$H$102</c:f>
              <c:numCache>
                <c:formatCode>0.0%</c:formatCode>
                <c:ptCount val="2"/>
                <c:pt idx="0">
                  <c:v>0.56398713826366564</c:v>
                </c:pt>
                <c:pt idx="1">
                  <c:v>0.43601286173633436</c:v>
                </c:pt>
              </c:numCache>
            </c:numRef>
          </c:val>
        </c:ser>
        <c:dLbls>
          <c:showLegendKey val="0"/>
          <c:showVal val="0"/>
          <c:showCatName val="0"/>
          <c:showSerName val="0"/>
          <c:showPercent val="0"/>
          <c:showBubbleSize val="0"/>
          <c:showLeaderLines val="0"/>
        </c:dLbls>
        <c:firstSliceAng val="185"/>
      </c:pieChart>
      <c:spPr>
        <a:noFill/>
        <a:ln w="25400">
          <a:noFill/>
        </a:ln>
      </c:spPr>
    </c:plotArea>
    <c:plotVisOnly val="1"/>
    <c:dispBlanksAs val="zero"/>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EBITDA profile - Q2 2016</a:t>
            </a:r>
          </a:p>
        </c:rich>
      </c:tx>
      <c:layout>
        <c:manualLayout>
          <c:xMode val="edge"/>
          <c:yMode val="edge"/>
          <c:x val="0.21495313085864268"/>
          <c:y val="5.4189198918713717E-2"/>
        </c:manualLayout>
      </c:layout>
      <c:overlay val="0"/>
      <c:spPr>
        <a:noFill/>
        <a:ln w="25400">
          <a:noFill/>
        </a:ln>
      </c:spPr>
    </c:title>
    <c:autoTitleDeleted val="0"/>
    <c:plotArea>
      <c:layout>
        <c:manualLayout>
          <c:layoutTarget val="inner"/>
          <c:xMode val="edge"/>
          <c:yMode val="edge"/>
          <c:x val="0.2461718360473758"/>
          <c:y val="0.19172724357086288"/>
          <c:w val="0.51843159390022486"/>
          <c:h val="0.72140855211053734"/>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2.2394672110874776E-2"/>
                  <c:y val="3.6719225558151866E-3"/>
                </c:manualLayout>
              </c:layout>
              <c:tx>
                <c:rich>
                  <a:bodyPr/>
                  <a:lstStyle/>
                  <a:p>
                    <a:pPr>
                      <a:defRPr sz="1400" b="1"/>
                    </a:pPr>
                    <a:r>
                      <a:rPr lang="en-US" sz="1400" b="1"/>
                      <a:t>Wireless</a:t>
                    </a:r>
                  </a:p>
                  <a:p>
                    <a:pPr>
                      <a:defRPr sz="1400" b="1"/>
                    </a:pPr>
                    <a:r>
                      <a:rPr lang="en-US" sz="1400" b="1"/>
                      <a:t>67%</a:t>
                    </a:r>
                  </a:p>
                </c:rich>
              </c:tx>
              <c:spPr/>
              <c:showLegendKey val="0"/>
              <c:showVal val="1"/>
              <c:showCatName val="0"/>
              <c:showSerName val="0"/>
              <c:showPercent val="0"/>
              <c:showBubbleSize val="0"/>
              <c:extLst>
                <c:ext xmlns:c15="http://schemas.microsoft.com/office/drawing/2012/chart" uri="{CE6537A1-D6FC-4f65-9D91-7224C49458BB}"/>
              </c:extLst>
            </c:dLbl>
            <c:dLbl>
              <c:idx val="1"/>
              <c:layout>
                <c:manualLayout>
                  <c:x val="5.0452789632021294E-2"/>
                  <c:y val="-1.7279111931457446E-2"/>
                </c:manualLayout>
              </c:layout>
              <c:tx>
                <c:rich>
                  <a:bodyPr/>
                  <a:lstStyle/>
                  <a:p>
                    <a:pPr>
                      <a:defRPr sz="1400" b="1"/>
                    </a:pPr>
                    <a:r>
                      <a:rPr lang="en-US" sz="1400" b="1"/>
                      <a:t>Wireline 33%</a:t>
                    </a:r>
                  </a:p>
                </c:rich>
              </c:tx>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'Graph Data'!$A$105:$A$106</c:f>
              <c:strCache>
                <c:ptCount val="2"/>
                <c:pt idx="0">
                  <c:v>Wireless</c:v>
                </c:pt>
                <c:pt idx="1">
                  <c:v>Wireline</c:v>
                </c:pt>
              </c:strCache>
            </c:strRef>
          </c:cat>
          <c:val>
            <c:numRef>
              <c:f>'Graph Data'!$H$105:$H$106</c:f>
              <c:numCache>
                <c:formatCode>0.0%</c:formatCode>
                <c:ptCount val="2"/>
                <c:pt idx="0">
                  <c:v>0.66694701429772918</c:v>
                </c:pt>
                <c:pt idx="1">
                  <c:v>0.33305298570227082</c:v>
                </c:pt>
              </c:numCache>
            </c:numRef>
          </c:val>
        </c:ser>
        <c:dLbls>
          <c:showLegendKey val="0"/>
          <c:showVal val="0"/>
          <c:showCatName val="0"/>
          <c:showSerName val="0"/>
          <c:showPercent val="0"/>
          <c:showBubbleSize val="0"/>
          <c:showLeaderLines val="1"/>
        </c:dLbls>
        <c:firstSliceAng val="185"/>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3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network revenue ($ millions)</a:t>
            </a:r>
            <a:r>
              <a:rPr lang="en-CA" sz="1800" b="1" i="0" u="none" strike="noStrike" baseline="30000">
                <a:solidFill>
                  <a:srgbClr val="000000"/>
                </a:solidFill>
                <a:latin typeface="Arial"/>
                <a:cs typeface="Arial"/>
              </a:rPr>
              <a:t>(C)</a:t>
            </a:r>
          </a:p>
        </c:rich>
      </c:tx>
      <c:layout>
        <c:manualLayout>
          <c:xMode val="edge"/>
          <c:yMode val="edge"/>
          <c:x val="0.3291635216263834"/>
          <c:y val="1.4854136055959513E-2"/>
        </c:manualLayout>
      </c:layout>
      <c:overlay val="0"/>
      <c:spPr>
        <a:solidFill>
          <a:schemeClr val="bg1"/>
        </a:solidFill>
        <a:ln w="25400">
          <a:noFill/>
        </a:ln>
      </c:spPr>
    </c:title>
    <c:autoTitleDeleted val="0"/>
    <c:plotArea>
      <c:layout>
        <c:manualLayout>
          <c:layoutTarget val="inner"/>
          <c:xMode val="edge"/>
          <c:yMode val="edge"/>
          <c:x val="6.4155977249047771E-2"/>
          <c:y val="0.12423105981413493"/>
          <c:w val="0.91063291031137372"/>
          <c:h val="0.80578619654122396"/>
        </c:manualLayout>
      </c:layout>
      <c:barChart>
        <c:barDir val="col"/>
        <c:grouping val="clustered"/>
        <c:varyColors val="0"/>
        <c:ser>
          <c:idx val="5"/>
          <c:order val="0"/>
          <c:tx>
            <c:strRef>
              <c:f>'Graph Data'!$C$30</c:f>
              <c:strCache>
                <c:ptCount val="1"/>
                <c:pt idx="0">
                  <c:v>2011</c:v>
                </c:pt>
              </c:strCache>
            </c:strRef>
          </c:tx>
          <c:spPr>
            <a:solidFill>
              <a:srgbClr val="49166D"/>
            </a:solidFill>
            <a:ln w="12700">
              <a:solidFill>
                <a:srgbClr val="000000"/>
              </a:solidFill>
              <a:prstDash val="solid"/>
            </a:ln>
          </c:spPr>
          <c:invertIfNegative val="0"/>
          <c:dLbls>
            <c:dLbl>
              <c:idx val="0"/>
              <c:layout>
                <c:manualLayout>
                  <c:x val="-1.0177891409574938E-3"/>
                  <c:y val="5.2065953739161756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1402936691378863E-3"/>
                  <c:y val="-1.312296039040747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1496659593539485E-3"/>
                  <c:y val="-7.342729569542211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217559165111172E-3"/>
                  <c:y val="3.1973276067764258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Data'!$C$31:$C$34</c:f>
              <c:numCache>
                <c:formatCode>_(* #,##0_);_(* \(#,##0\);_(* "-"??_);_(@_)</c:formatCode>
                <c:ptCount val="4"/>
                <c:pt idx="0">
                  <c:v>1203</c:v>
                </c:pt>
                <c:pt idx="1">
                  <c:v>1235</c:v>
                </c:pt>
                <c:pt idx="2">
                  <c:v>1289</c:v>
                </c:pt>
                <c:pt idx="3">
                  <c:v>1277</c:v>
                </c:pt>
              </c:numCache>
            </c:numRef>
          </c:val>
        </c:ser>
        <c:ser>
          <c:idx val="2"/>
          <c:order val="1"/>
          <c:tx>
            <c:strRef>
              <c:f>'Graph Data'!$D$30</c:f>
              <c:strCache>
                <c:ptCount val="1"/>
                <c:pt idx="0">
                  <c:v>2012</c:v>
                </c:pt>
              </c:strCache>
            </c:strRef>
          </c:tx>
          <c:spPr>
            <a:solidFill>
              <a:srgbClr val="FFFFCC"/>
            </a:solidFill>
            <a:ln w="12700">
              <a:solidFill>
                <a:srgbClr val="000000"/>
              </a:solidFill>
              <a:prstDash val="solid"/>
            </a:ln>
          </c:spPr>
          <c:invertIfNegative val="0"/>
          <c:dLbls>
            <c:dLbl>
              <c:idx val="0"/>
              <c:layout>
                <c:manualLayout>
                  <c:x val="-1.9970047096714068E-3"/>
                  <c:y val="6.591819563224511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9624825176843123E-3"/>
                  <c:y val="-4.56142282913936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9608654119448606E-3"/>
                  <c:y val="1.324159555929851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3526289407386503E-4"/>
                  <c:y val="5.880018586193472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Data'!$D$31:$D$34</c:f>
              <c:numCache>
                <c:formatCode>_(* #,##0_);_(* \(#,##0\);_(* "-"??_);_(@_)</c:formatCode>
                <c:ptCount val="4"/>
                <c:pt idx="0">
                  <c:v>1288</c:v>
                </c:pt>
                <c:pt idx="1">
                  <c:v>1329</c:v>
                </c:pt>
                <c:pt idx="2">
                  <c:v>1372</c:v>
                </c:pt>
                <c:pt idx="3">
                  <c:v>1378</c:v>
                </c:pt>
              </c:numCache>
            </c:numRef>
          </c:val>
        </c:ser>
        <c:ser>
          <c:idx val="6"/>
          <c:order val="2"/>
          <c:tx>
            <c:strRef>
              <c:f>'Graph Data'!$E$30</c:f>
              <c:strCache>
                <c:ptCount val="1"/>
                <c:pt idx="0">
                  <c:v>2013</c:v>
                </c:pt>
              </c:strCache>
            </c:strRef>
          </c:tx>
          <c:spPr>
            <a:solidFill>
              <a:srgbClr val="00B0F0"/>
            </a:solidFill>
            <a:ln>
              <a:solidFill>
                <a:srgbClr val="000000"/>
              </a:solidFill>
            </a:ln>
          </c:spPr>
          <c:invertIfNegative val="0"/>
          <c:dLbls>
            <c:dLbl>
              <c:idx val="0"/>
              <c:layout>
                <c:manualLayout>
                  <c:x val="3.6555797717462526E-4"/>
                  <c:y val="-5.121249795928618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3143368054845683E-3"/>
                  <c:y val="-3.04185661002900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990069607380232E-4"/>
                  <c:y val="5.874236622016006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247062761138096E-3"/>
                  <c:y val="3.210137010385663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Data'!$E$31:$E$34</c:f>
              <c:numCache>
                <c:formatCode>_(* #,##0_);_(* \(#,##0\);_(* "-"??_);_(@_)</c:formatCode>
                <c:ptCount val="4"/>
                <c:pt idx="0">
                  <c:v>1371</c:v>
                </c:pt>
                <c:pt idx="1">
                  <c:v>1393</c:v>
                </c:pt>
                <c:pt idx="2">
                  <c:v>1443</c:v>
                </c:pt>
                <c:pt idx="3">
                  <c:v>1434</c:v>
                </c:pt>
              </c:numCache>
            </c:numRef>
          </c:val>
        </c:ser>
        <c:ser>
          <c:idx val="7"/>
          <c:order val="3"/>
          <c:tx>
            <c:strRef>
              <c:f>'Graph Data'!$F$30</c:f>
              <c:strCache>
                <c:ptCount val="1"/>
                <c:pt idx="0">
                  <c:v>2014</c:v>
                </c:pt>
              </c:strCache>
            </c:strRef>
          </c:tx>
          <c:spPr>
            <a:solidFill>
              <a:srgbClr val="66CC00">
                <a:lumMod val="60000"/>
                <a:lumOff val="40000"/>
              </a:srgbClr>
            </a:solidFill>
            <a:ln>
              <a:solidFill>
                <a:schemeClr val="tx1"/>
              </a:solidFill>
            </a:ln>
          </c:spPr>
          <c:invertIfNegative val="0"/>
          <c:dLbls>
            <c:dLbl>
              <c:idx val="0"/>
              <c:layout>
                <c:manualLayout>
                  <c:x val="-1.2162848033538812E-3"/>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8957050394637737E-4"/>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5129109659536417E-4"/>
                  <c:y val="6.5428424317773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1090248334342821E-4"/>
                  <c:y val="2.7457333383566289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Data'!$F$31:$F$34</c:f>
              <c:numCache>
                <c:formatCode>_(* #,##0_);_(* \(#,##0\);_(* "-"??_);_(@_)</c:formatCode>
                <c:ptCount val="4"/>
                <c:pt idx="0">
                  <c:v>1443</c:v>
                </c:pt>
                <c:pt idx="1">
                  <c:v>1478</c:v>
                </c:pt>
                <c:pt idx="2">
                  <c:v>1538</c:v>
                </c:pt>
                <c:pt idx="3">
                  <c:v>1549</c:v>
                </c:pt>
              </c:numCache>
            </c:numRef>
          </c:val>
        </c:ser>
        <c:ser>
          <c:idx val="8"/>
          <c:order val="4"/>
          <c:tx>
            <c:strRef>
              <c:f>'Graph Data'!$G$30</c:f>
              <c:strCache>
                <c:ptCount val="1"/>
                <c:pt idx="0">
                  <c:v>2015</c:v>
                </c:pt>
              </c:strCache>
            </c:strRef>
          </c:tx>
          <c:spPr>
            <a:solidFill>
              <a:srgbClr val="FFFF00"/>
            </a:solidFill>
            <a:ln>
              <a:solidFill>
                <a:srgbClr val="000000"/>
              </a:solidFill>
            </a:ln>
          </c:spPr>
          <c:invertIfNegative val="0"/>
          <c:dLbls>
            <c:dLbl>
              <c:idx val="1"/>
              <c:layout>
                <c:manualLayout>
                  <c:x val="9.6581257418561748E-4"/>
                  <c:y val="6.083650190114068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Data'!$G$31:$G$34</c:f>
              <c:numCache>
                <c:formatCode>_(* #,##0_);_(* \(#,##0\);_(* "-"??_);_(@_)</c:formatCode>
                <c:ptCount val="4"/>
                <c:pt idx="0">
                  <c:v>1535</c:v>
                </c:pt>
                <c:pt idx="1">
                  <c:v>1568</c:v>
                </c:pt>
                <c:pt idx="2">
                  <c:v>1600</c:v>
                </c:pt>
                <c:pt idx="3">
                  <c:v>1595</c:v>
                </c:pt>
              </c:numCache>
            </c:numRef>
          </c:val>
        </c:ser>
        <c:ser>
          <c:idx val="0"/>
          <c:order val="5"/>
          <c:tx>
            <c:strRef>
              <c:f>'Graph Data'!$H$30</c:f>
              <c:strCache>
                <c:ptCount val="1"/>
                <c:pt idx="0">
                  <c:v>2016</c:v>
                </c:pt>
              </c:strCache>
            </c:strRef>
          </c:tx>
          <c:spPr>
            <a:solidFill>
              <a:schemeClr val="tx2">
                <a:lumMod val="60000"/>
                <a:lumOff val="40000"/>
              </a:schemeClr>
            </a:solidFill>
            <a:ln>
              <a:solidFill>
                <a:schemeClr val="tx1"/>
              </a:solidFill>
            </a:ln>
          </c:spPr>
          <c:invertIfNegative val="0"/>
          <c:dPt>
            <c:idx val="0"/>
            <c:invertIfNegative val="0"/>
            <c:bubble3D val="0"/>
          </c:dPt>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Data'!$H$31:$H$34</c:f>
              <c:numCache>
                <c:formatCode>General</c:formatCode>
                <c:ptCount val="4"/>
                <c:pt idx="0">
                  <c:v>1573</c:v>
                </c:pt>
                <c:pt idx="1">
                  <c:v>1608</c:v>
                </c:pt>
              </c:numCache>
            </c:numRef>
          </c:val>
        </c:ser>
        <c:dLbls>
          <c:showLegendKey val="0"/>
          <c:showVal val="0"/>
          <c:showCatName val="0"/>
          <c:showSerName val="0"/>
          <c:showPercent val="0"/>
          <c:showBubbleSize val="0"/>
        </c:dLbls>
        <c:gapWidth val="150"/>
        <c:axId val="525638520"/>
        <c:axId val="525638912"/>
      </c:barChart>
      <c:catAx>
        <c:axId val="525638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5638912"/>
        <c:crosses val="autoZero"/>
        <c:auto val="1"/>
        <c:lblAlgn val="ctr"/>
        <c:lblOffset val="100"/>
        <c:tickLblSkip val="1"/>
        <c:tickMarkSkip val="1"/>
        <c:noMultiLvlLbl val="0"/>
      </c:catAx>
      <c:valAx>
        <c:axId val="525638912"/>
        <c:scaling>
          <c:orientation val="minMax"/>
        </c:scaling>
        <c:delete val="1"/>
        <c:axPos val="l"/>
        <c:numFmt formatCode="_(* #,##0_);_(* \(#,##0\);_(* &quot;-&quot;??_);_(@_)" sourceLinked="1"/>
        <c:majorTickMark val="out"/>
        <c:minorTickMark val="none"/>
        <c:tickLblPos val="nextTo"/>
        <c:crossAx val="525638520"/>
        <c:crosses val="autoZero"/>
        <c:crossBetween val="between"/>
      </c:valAx>
      <c:spPr>
        <a:noFill/>
        <a:ln w="25400">
          <a:noFill/>
        </a:ln>
      </c:spPr>
    </c:plotArea>
    <c:legend>
      <c:legendPos val="r"/>
      <c:layout>
        <c:manualLayout>
          <c:xMode val="edge"/>
          <c:yMode val="edge"/>
          <c:x val="8.5268615568224928E-3"/>
          <c:y val="1.2181240502831883E-2"/>
          <c:w val="5.2117826075000227E-2"/>
          <c:h val="0.45382337830179187"/>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EBITDA ($ millions)</a:t>
            </a:r>
            <a:r>
              <a:rPr lang="en-CA" sz="1800" b="1" i="0" u="none" strike="noStrike" baseline="30000">
                <a:solidFill>
                  <a:srgbClr val="000000"/>
                </a:solidFill>
                <a:latin typeface="Arial"/>
                <a:cs typeface="Arial"/>
              </a:rPr>
              <a:t>(C)</a:t>
            </a:r>
          </a:p>
        </c:rich>
      </c:tx>
      <c:layout>
        <c:manualLayout>
          <c:xMode val="edge"/>
          <c:yMode val="edge"/>
          <c:x val="0.43016802386881131"/>
          <c:y val="2.7760353485226111E-2"/>
        </c:manualLayout>
      </c:layout>
      <c:overlay val="0"/>
      <c:spPr>
        <a:solidFill>
          <a:schemeClr val="bg1"/>
        </a:solidFill>
        <a:ln w="25400">
          <a:noFill/>
        </a:ln>
      </c:spPr>
    </c:title>
    <c:autoTitleDeleted val="0"/>
    <c:plotArea>
      <c:layout>
        <c:manualLayout>
          <c:layoutTarget val="inner"/>
          <c:xMode val="edge"/>
          <c:yMode val="edge"/>
          <c:x val="4.7081345315106986E-2"/>
          <c:y val="0.16486931146386263"/>
          <c:w val="0.92245950897062146"/>
          <c:h val="0.7574626865671642"/>
        </c:manualLayout>
      </c:layout>
      <c:barChart>
        <c:barDir val="col"/>
        <c:grouping val="clustered"/>
        <c:varyColors val="0"/>
        <c:ser>
          <c:idx val="5"/>
          <c:order val="0"/>
          <c:tx>
            <c:strRef>
              <c:f>'Graph Data'!$C$30</c:f>
              <c:strCache>
                <c:ptCount val="1"/>
                <c:pt idx="0">
                  <c:v>2011</c:v>
                </c:pt>
              </c:strCache>
            </c:strRef>
          </c:tx>
          <c:spPr>
            <a:solidFill>
              <a:srgbClr val="49166D"/>
            </a:solidFill>
            <a:ln w="12700">
              <a:solidFill>
                <a:srgbClr val="000000"/>
              </a:solidFill>
              <a:prstDash val="solid"/>
            </a:ln>
          </c:spPr>
          <c:invertIfNegative val="0"/>
          <c:dLbls>
            <c:dLbl>
              <c:idx val="0"/>
              <c:layout>
                <c:manualLayout>
                  <c:x val="-3.464660328247921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Data'!$C$72:$C$75</c:f>
              <c:numCache>
                <c:formatCode>_(* #,##0_);_(* \(#,##0\);_(* "-"??_);_(@_)</c:formatCode>
                <c:ptCount val="4"/>
                <c:pt idx="0">
                  <c:v>548</c:v>
                </c:pt>
                <c:pt idx="1">
                  <c:v>563</c:v>
                </c:pt>
                <c:pt idx="2">
                  <c:v>568</c:v>
                </c:pt>
                <c:pt idx="3">
                  <c:v>498</c:v>
                </c:pt>
              </c:numCache>
            </c:numRef>
          </c:val>
        </c:ser>
        <c:ser>
          <c:idx val="2"/>
          <c:order val="1"/>
          <c:tx>
            <c:strRef>
              <c:f>'Graph Data'!$D$30</c:f>
              <c:strCache>
                <c:ptCount val="1"/>
                <c:pt idx="0">
                  <c:v>2012</c:v>
                </c:pt>
              </c:strCache>
            </c:strRef>
          </c:tx>
          <c:spPr>
            <a:solidFill>
              <a:srgbClr val="FFFFCC"/>
            </a:solidFill>
            <a:ln w="12700">
              <a:solidFill>
                <a:srgbClr val="000000"/>
              </a:solidFill>
              <a:prstDash val="solid"/>
            </a:ln>
          </c:spPr>
          <c:invertIfNegative val="0"/>
          <c:dLbls>
            <c:dLbl>
              <c:idx val="0"/>
              <c:layout>
                <c:manualLayout>
                  <c:x val="-1.15488677608264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Data'!$D$72:$D$75</c:f>
              <c:numCache>
                <c:formatCode>_(* #,##0_);_(* \(#,##0\);_(* "-"??_);_(@_)</c:formatCode>
                <c:ptCount val="4"/>
                <c:pt idx="0">
                  <c:v>620</c:v>
                </c:pt>
                <c:pt idx="1">
                  <c:v>634</c:v>
                </c:pt>
                <c:pt idx="2">
                  <c:v>638</c:v>
                </c:pt>
                <c:pt idx="3">
                  <c:v>566</c:v>
                </c:pt>
              </c:numCache>
            </c:numRef>
          </c:val>
        </c:ser>
        <c:ser>
          <c:idx val="6"/>
          <c:order val="2"/>
          <c:tx>
            <c:strRef>
              <c:f>'Graph Data'!$E$30</c:f>
              <c:strCache>
                <c:ptCount val="1"/>
                <c:pt idx="0">
                  <c:v>2013</c:v>
                </c:pt>
              </c:strCache>
            </c:strRef>
          </c:tx>
          <c:spPr>
            <a:solidFill>
              <a:srgbClr val="00B0F0"/>
            </a:solidFill>
            <a:ln>
              <a:solidFill>
                <a:schemeClr val="tx1"/>
              </a:solid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619547104330561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Data'!$E$72:$E$75</c:f>
              <c:numCache>
                <c:formatCode>_(* #,##0_);_(* \(#,##0\);_(* "-"??_);_(@_)</c:formatCode>
                <c:ptCount val="4"/>
                <c:pt idx="0">
                  <c:v>666</c:v>
                </c:pt>
                <c:pt idx="1">
                  <c:v>666</c:v>
                </c:pt>
                <c:pt idx="2">
                  <c:v>680</c:v>
                </c:pt>
                <c:pt idx="3">
                  <c:v>592</c:v>
                </c:pt>
              </c:numCache>
            </c:numRef>
          </c:val>
        </c:ser>
        <c:ser>
          <c:idx val="7"/>
          <c:order val="3"/>
          <c:tx>
            <c:strRef>
              <c:f>'Graph Data'!$F$30</c:f>
              <c:strCache>
                <c:ptCount val="1"/>
                <c:pt idx="0">
                  <c:v>2014</c:v>
                </c:pt>
              </c:strCache>
            </c:strRef>
          </c:tx>
          <c:spPr>
            <a:solidFill>
              <a:srgbClr val="66CC00">
                <a:lumMod val="60000"/>
                <a:lumOff val="40000"/>
              </a:srgbClr>
            </a:solidFill>
            <a:ln>
              <a:solidFill>
                <a:sysClr val="windowText" lastClr="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Data'!$F$72:$F$75</c:f>
              <c:numCache>
                <c:formatCode>_(* #,##0_);_(* \(#,##0\);_(* "-"??_);_(@_)</c:formatCode>
                <c:ptCount val="4"/>
                <c:pt idx="0">
                  <c:v>690</c:v>
                </c:pt>
                <c:pt idx="1">
                  <c:v>708</c:v>
                </c:pt>
                <c:pt idx="2">
                  <c:v>700</c:v>
                </c:pt>
                <c:pt idx="3">
                  <c:v>629</c:v>
                </c:pt>
              </c:numCache>
            </c:numRef>
          </c:val>
        </c:ser>
        <c:ser>
          <c:idx val="8"/>
          <c:order val="4"/>
          <c:tx>
            <c:strRef>
              <c:f>'Graph Data'!$G$30</c:f>
              <c:strCache>
                <c:ptCount val="1"/>
                <c:pt idx="0">
                  <c:v>2015</c:v>
                </c:pt>
              </c:strCache>
            </c:strRef>
          </c:tx>
          <c:spPr>
            <a:solidFill>
              <a:srgbClr val="FFFF00"/>
            </a:solidFill>
            <a:ln>
              <a:solidFill>
                <a:schemeClr val="tx1">
                  <a:alpha val="94000"/>
                </a:schemeClr>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Data'!$G$72:$G$75</c:f>
              <c:numCache>
                <c:formatCode>_(* #,##0_);_(* \(#,##0\);_(* "-"??_);_(@_)</c:formatCode>
                <c:ptCount val="4"/>
                <c:pt idx="0">
                  <c:v>744</c:v>
                </c:pt>
                <c:pt idx="1">
                  <c:v>719</c:v>
                </c:pt>
                <c:pt idx="2">
                  <c:v>715</c:v>
                </c:pt>
                <c:pt idx="3">
                  <c:v>628</c:v>
                </c:pt>
              </c:numCache>
            </c:numRef>
          </c:val>
        </c:ser>
        <c:ser>
          <c:idx val="0"/>
          <c:order val="5"/>
          <c:tx>
            <c:strRef>
              <c:f>'Graph Data'!$H$30</c:f>
              <c:strCache>
                <c:ptCount val="1"/>
                <c:pt idx="0">
                  <c:v>2016</c:v>
                </c:pt>
              </c:strCache>
            </c:strRef>
          </c:tx>
          <c:spPr>
            <a:solidFill>
              <a:schemeClr val="accent3">
                <a:lumMod val="75000"/>
              </a:schemeClr>
            </a:solidFill>
            <a:ln>
              <a:solidFill>
                <a:schemeClr val="tx1"/>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Data'!$H$72:$H$75</c:f>
              <c:numCache>
                <c:formatCode>_(* #,##0_);_(* \(#,##0\);_(* "-"??_);_(@_)</c:formatCode>
                <c:ptCount val="4"/>
                <c:pt idx="0">
                  <c:v>756</c:v>
                </c:pt>
                <c:pt idx="1">
                  <c:v>793</c:v>
                </c:pt>
              </c:numCache>
            </c:numRef>
          </c:val>
        </c:ser>
        <c:dLbls>
          <c:showLegendKey val="0"/>
          <c:showVal val="0"/>
          <c:showCatName val="0"/>
          <c:showSerName val="0"/>
          <c:showPercent val="0"/>
          <c:showBubbleSize val="0"/>
        </c:dLbls>
        <c:gapWidth val="150"/>
        <c:axId val="525503488"/>
        <c:axId val="525503880"/>
      </c:barChart>
      <c:catAx>
        <c:axId val="52550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5503880"/>
        <c:crosses val="autoZero"/>
        <c:auto val="1"/>
        <c:lblAlgn val="ctr"/>
        <c:lblOffset val="100"/>
        <c:tickLblSkip val="1"/>
        <c:tickMarkSkip val="1"/>
        <c:noMultiLvlLbl val="0"/>
      </c:catAx>
      <c:valAx>
        <c:axId val="525503880"/>
        <c:scaling>
          <c:orientation val="minMax"/>
        </c:scaling>
        <c:delete val="1"/>
        <c:axPos val="l"/>
        <c:numFmt formatCode="_(* #,##0_);_(* \(#,##0\);_(* &quot;-&quot;??_);_(@_)" sourceLinked="1"/>
        <c:majorTickMark val="out"/>
        <c:minorTickMark val="none"/>
        <c:tickLblPos val="nextTo"/>
        <c:crossAx val="525503488"/>
        <c:crosses val="autoZero"/>
        <c:crossBetween val="between"/>
      </c:valAx>
      <c:spPr>
        <a:noFill/>
        <a:ln w="25400">
          <a:noFill/>
        </a:ln>
      </c:spPr>
    </c:plotArea>
    <c:legend>
      <c:legendPos val="r"/>
      <c:layout>
        <c:manualLayout>
          <c:xMode val="edge"/>
          <c:yMode val="edge"/>
          <c:x val="5.1913916743313061E-3"/>
          <c:y val="1.7341067660660067E-2"/>
          <c:w val="4.5290048152175209E-2"/>
          <c:h val="0.5030059220230276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Postpaid Churn (%)</a:t>
            </a:r>
          </a:p>
        </c:rich>
      </c:tx>
      <c:overlay val="1"/>
    </c:title>
    <c:autoTitleDeleted val="0"/>
    <c:plotArea>
      <c:layout/>
      <c:barChart>
        <c:barDir val="col"/>
        <c:grouping val="clustered"/>
        <c:varyColors val="0"/>
        <c:ser>
          <c:idx val="0"/>
          <c:order val="0"/>
          <c:spPr>
            <a:solidFill>
              <a:schemeClr val="tx2"/>
            </a:solidFill>
          </c:spPr>
          <c:invertIfNegative val="0"/>
          <c:dLbls>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Data'!$BC$6:$BC$27</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Data'!$BD$6:$BD$27</c:f>
              <c:numCache>
                <c:formatCode>0.00</c:formatCode>
                <c:ptCount val="22"/>
                <c:pt idx="0">
                  <c:v>1.3311435194449808</c:v>
                </c:pt>
                <c:pt idx="1">
                  <c:v>1.34</c:v>
                </c:pt>
                <c:pt idx="2">
                  <c:v>1.3299999999999998</c:v>
                </c:pt>
                <c:pt idx="3">
                  <c:v>1.23</c:v>
                </c:pt>
                <c:pt idx="4">
                  <c:v>1.1400000000000001</c:v>
                </c:pt>
                <c:pt idx="5">
                  <c:v>1</c:v>
                </c:pt>
                <c:pt idx="6">
                  <c:v>1.0999999999999999</c:v>
                </c:pt>
                <c:pt idx="7">
                  <c:v>1.1199999999999999</c:v>
                </c:pt>
                <c:pt idx="8">
                  <c:v>1.1100000000000001</c:v>
                </c:pt>
                <c:pt idx="9">
                  <c:v>1.03</c:v>
                </c:pt>
                <c:pt idx="10">
                  <c:v>0.9900000000000001</c:v>
                </c:pt>
                <c:pt idx="11">
                  <c:v>0.97442586507790385</c:v>
                </c:pt>
                <c:pt idx="12">
                  <c:v>0.9900000000000001</c:v>
                </c:pt>
                <c:pt idx="13">
                  <c:v>0.89999999999999991</c:v>
                </c:pt>
                <c:pt idx="14">
                  <c:v>0.89999999999999991</c:v>
                </c:pt>
                <c:pt idx="15">
                  <c:v>0.94000000000000006</c:v>
                </c:pt>
                <c:pt idx="16">
                  <c:v>0.91</c:v>
                </c:pt>
                <c:pt idx="17">
                  <c:v>0.86</c:v>
                </c:pt>
                <c:pt idx="18">
                  <c:v>0.97</c:v>
                </c:pt>
                <c:pt idx="19">
                  <c:v>1.0077423512774375</c:v>
                </c:pt>
                <c:pt idx="20">
                  <c:v>0.97</c:v>
                </c:pt>
                <c:pt idx="21">
                  <c:v>0.89999999999999991</c:v>
                </c:pt>
              </c:numCache>
            </c:numRef>
          </c:val>
        </c:ser>
        <c:dLbls>
          <c:showLegendKey val="0"/>
          <c:showVal val="0"/>
          <c:showCatName val="0"/>
          <c:showSerName val="0"/>
          <c:showPercent val="0"/>
          <c:showBubbleSize val="0"/>
        </c:dLbls>
        <c:gapWidth val="71"/>
        <c:overlap val="59"/>
        <c:axId val="525637736"/>
        <c:axId val="525637344"/>
      </c:barChart>
      <c:catAx>
        <c:axId val="52563773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525637344"/>
        <c:crosses val="autoZero"/>
        <c:auto val="1"/>
        <c:lblAlgn val="ctr"/>
        <c:lblOffset val="100"/>
        <c:noMultiLvlLbl val="0"/>
      </c:catAx>
      <c:valAx>
        <c:axId val="525637344"/>
        <c:scaling>
          <c:orientation val="minMax"/>
        </c:scaling>
        <c:delete val="1"/>
        <c:axPos val="l"/>
        <c:numFmt formatCode="0.00" sourceLinked="1"/>
        <c:majorTickMark val="out"/>
        <c:minorTickMark val="none"/>
        <c:tickLblPos val="nextTo"/>
        <c:crossAx val="52563773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Wireless subscribers (000s)</a:t>
            </a:r>
          </a:p>
        </c:rich>
      </c:tx>
      <c:layout>
        <c:manualLayout>
          <c:xMode val="edge"/>
          <c:yMode val="edge"/>
          <c:x val="0.35883936453644655"/>
          <c:y val="2.9349905641960043E-2"/>
        </c:manualLayout>
      </c:layout>
      <c:overlay val="0"/>
      <c:spPr>
        <a:noFill/>
        <a:ln w="25400">
          <a:noFill/>
        </a:ln>
      </c:spPr>
    </c:title>
    <c:autoTitleDeleted val="0"/>
    <c:plotArea>
      <c:layout>
        <c:manualLayout>
          <c:layoutTarget val="inner"/>
          <c:xMode val="edge"/>
          <c:yMode val="edge"/>
          <c:x val="1.0355029585798817E-2"/>
          <c:y val="0.15514032850862344"/>
          <c:w val="0.95857988165680474"/>
          <c:h val="0.74205675202317534"/>
        </c:manualLayout>
      </c:layout>
      <c:barChart>
        <c:barDir val="col"/>
        <c:grouping val="clustered"/>
        <c:varyColors val="0"/>
        <c:ser>
          <c:idx val="0"/>
          <c:order val="0"/>
          <c:spPr>
            <a:solidFill>
              <a:srgbClr val="49166D"/>
            </a:solidFill>
            <a:ln w="12700">
              <a:solidFill>
                <a:srgbClr val="000000"/>
              </a:solidFill>
              <a:prstDash val="solid"/>
            </a:ln>
          </c:spPr>
          <c:invertIfNegative val="0"/>
          <c:dLbls>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Data'!$F$7,'Graph Data'!$F$11,'Graph Data'!$F$15,'Graph Data'!$F$19,'Graph Data'!$F$23,'Graph Data'!$F$27)</c:f>
              <c:strCache>
                <c:ptCount val="6"/>
                <c:pt idx="0">
                  <c:v>Q2-11</c:v>
                </c:pt>
                <c:pt idx="1">
                  <c:v>Q2-12</c:v>
                </c:pt>
                <c:pt idx="2">
                  <c:v>Q2-13</c:v>
                </c:pt>
                <c:pt idx="3">
                  <c:v>Q2-14</c:v>
                </c:pt>
                <c:pt idx="4">
                  <c:v>Q2-15</c:v>
                </c:pt>
                <c:pt idx="5">
                  <c:v>Q2-16</c:v>
                </c:pt>
              </c:strCache>
            </c:strRef>
          </c:cat>
          <c:val>
            <c:numRef>
              <c:f>('Graph Data'!$G$7,'Graph Data'!$G$11,'Graph Data'!$G$15,'Graph Data'!$G$19,'Graph Data'!$G$23,'Graph Data'!$G$27)</c:f>
              <c:numCache>
                <c:formatCode>_(* #,##0_);_(* \(#,##0\);_(* "-"??_);_(@_)</c:formatCode>
                <c:ptCount val="6"/>
                <c:pt idx="0">
                  <c:v>7097</c:v>
                </c:pt>
                <c:pt idx="1">
                  <c:v>7447</c:v>
                </c:pt>
                <c:pt idx="2">
                  <c:v>7706</c:v>
                </c:pt>
                <c:pt idx="3">
                  <c:v>8088</c:v>
                </c:pt>
                <c:pt idx="4">
                  <c:v>8352</c:v>
                </c:pt>
                <c:pt idx="5">
                  <c:v>8427</c:v>
                </c:pt>
              </c:numCache>
            </c:numRef>
          </c:val>
        </c:ser>
        <c:dLbls>
          <c:showLegendKey val="0"/>
          <c:showVal val="0"/>
          <c:showCatName val="0"/>
          <c:showSerName val="0"/>
          <c:showPercent val="0"/>
          <c:showBubbleSize val="0"/>
        </c:dLbls>
        <c:gapWidth val="130"/>
        <c:axId val="525503096"/>
        <c:axId val="525504664"/>
      </c:barChart>
      <c:catAx>
        <c:axId val="525503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0" u="none" strike="noStrike" baseline="0">
                <a:solidFill>
                  <a:srgbClr val="000000"/>
                </a:solidFill>
                <a:latin typeface="Arial"/>
                <a:ea typeface="Arial"/>
                <a:cs typeface="Arial"/>
              </a:defRPr>
            </a:pPr>
            <a:endParaRPr lang="en-US"/>
          </a:p>
        </c:txPr>
        <c:crossAx val="525504664"/>
        <c:crosses val="autoZero"/>
        <c:auto val="1"/>
        <c:lblAlgn val="ctr"/>
        <c:lblOffset val="100"/>
        <c:tickLblSkip val="1"/>
        <c:tickMarkSkip val="1"/>
        <c:noMultiLvlLbl val="0"/>
      </c:catAx>
      <c:valAx>
        <c:axId val="525504664"/>
        <c:scaling>
          <c:orientation val="minMax"/>
          <c:min val="4000"/>
        </c:scaling>
        <c:delete val="1"/>
        <c:axPos val="l"/>
        <c:numFmt formatCode="_(* #,##0_);_(* \(#,##0\);_(* &quot;-&quot;??_);_(@_)" sourceLinked="1"/>
        <c:majorTickMark val="out"/>
        <c:minorTickMark val="none"/>
        <c:tickLblPos val="nextTo"/>
        <c:crossAx val="525503096"/>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2275" b="0" i="0" u="none" strike="noStrike" baseline="0">
          <a:solidFill>
            <a:srgbClr val="000000"/>
          </a:solidFill>
          <a:latin typeface="Palatia"/>
          <a:ea typeface="Palatia"/>
          <a:cs typeface="Palatia"/>
        </a:defRPr>
      </a:pPr>
      <a:endParaRPr lang="en-US"/>
    </a:p>
  </c:txPr>
  <c:printSettings>
    <c:headerFooter alignWithMargins="0"/>
    <c:pageMargins b="1" l="0.75000000000000033" r="0.75000000000000033" t="1" header="0.5" footer="0.5"/>
    <c:pageSetup orientation="landscape"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Q2 Wireline revenue profile  - (% of total external wireline revenue)</a:t>
            </a:r>
          </a:p>
        </c:rich>
      </c:tx>
      <c:layout>
        <c:manualLayout>
          <c:xMode val="edge"/>
          <c:yMode val="edge"/>
          <c:x val="8.39587805147545E-2"/>
          <c:y val="7.3066634425015486E-2"/>
        </c:manualLayout>
      </c:layout>
      <c:overlay val="0"/>
      <c:spPr>
        <a:noFill/>
        <a:ln w="25400">
          <a:noFill/>
        </a:ln>
      </c:spPr>
    </c:title>
    <c:autoTitleDeleted val="0"/>
    <c:plotArea>
      <c:layout>
        <c:manualLayout>
          <c:layoutTarget val="inner"/>
          <c:xMode val="edge"/>
          <c:yMode val="edge"/>
          <c:x val="6.6500415627597674E-3"/>
          <c:y val="0.14016889926501064"/>
          <c:w val="0.80049875311720697"/>
          <c:h val="0.75924820435214124"/>
        </c:manualLayout>
      </c:layout>
      <c:barChart>
        <c:barDir val="col"/>
        <c:grouping val="stacked"/>
        <c:varyColors val="0"/>
        <c:ser>
          <c:idx val="0"/>
          <c:order val="0"/>
          <c:tx>
            <c:strRef>
              <c:f>'Graph Data'!$A$117</c:f>
              <c:strCache>
                <c:ptCount val="1"/>
                <c:pt idx="0">
                  <c:v>   Data services &amp; equipment</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Data'!$C$116:$H$116</c:f>
              <c:strCache>
                <c:ptCount val="6"/>
                <c:pt idx="0">
                  <c:v>Q2-11</c:v>
                </c:pt>
                <c:pt idx="1">
                  <c:v>Q2-12</c:v>
                </c:pt>
                <c:pt idx="2">
                  <c:v>Q2-13</c:v>
                </c:pt>
                <c:pt idx="3">
                  <c:v>Q2-14</c:v>
                </c:pt>
                <c:pt idx="4">
                  <c:v>Q2-15</c:v>
                </c:pt>
                <c:pt idx="5">
                  <c:v>Q2-16</c:v>
                </c:pt>
              </c:strCache>
            </c:strRef>
          </c:cat>
          <c:val>
            <c:numRef>
              <c:f>'Graph Data'!$C$117:$H$117</c:f>
              <c:numCache>
                <c:formatCode>0%</c:formatCode>
                <c:ptCount val="6"/>
                <c:pt idx="0">
                  <c:v>0.52</c:v>
                </c:pt>
                <c:pt idx="1">
                  <c:v>0.54999999999999993</c:v>
                </c:pt>
                <c:pt idx="2">
                  <c:v>0.59999999999999987</c:v>
                </c:pt>
                <c:pt idx="3">
                  <c:v>0.6399999999999999</c:v>
                </c:pt>
                <c:pt idx="4">
                  <c:v>0.66999999999999993</c:v>
                </c:pt>
                <c:pt idx="5">
                  <c:v>0.71</c:v>
                </c:pt>
              </c:numCache>
            </c:numRef>
          </c:val>
        </c:ser>
        <c:ser>
          <c:idx val="1"/>
          <c:order val="1"/>
          <c:tx>
            <c:strRef>
              <c:f>'Graph Data'!$A$118</c:f>
              <c:strCache>
                <c:ptCount val="1"/>
                <c:pt idx="0">
                  <c:v>   Other services &amp; equipment</c:v>
                </c:pt>
              </c:strCache>
            </c:strRef>
          </c:tx>
          <c:spPr>
            <a:solidFill>
              <a:srgbClr val="DBD0E2"/>
            </a:solidFill>
            <a:ln w="12700">
              <a:solidFill>
                <a:srgbClr val="000000"/>
              </a:solidFill>
              <a:prstDash val="solid"/>
            </a:ln>
          </c:spPr>
          <c:invertIfNegative val="0"/>
          <c:dLbls>
            <c:dLbl>
              <c:idx val="0"/>
              <c:layout>
                <c:manualLayout>
                  <c:x val="3.7675166551803356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512979554330349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0431886055593842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7675166551803356E-2"/>
                  <c:y val="5.1183621241202813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646192055076506E-2"/>
                  <c:y val="7.677543186180422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Data'!$C$116:$H$116</c:f>
              <c:strCache>
                <c:ptCount val="6"/>
                <c:pt idx="0">
                  <c:v>Q2-11</c:v>
                </c:pt>
                <c:pt idx="1">
                  <c:v>Q2-12</c:v>
                </c:pt>
                <c:pt idx="2">
                  <c:v>Q2-13</c:v>
                </c:pt>
                <c:pt idx="3">
                  <c:v>Q2-14</c:v>
                </c:pt>
                <c:pt idx="4">
                  <c:v>Q2-15</c:v>
                </c:pt>
                <c:pt idx="5">
                  <c:v>Q2-16</c:v>
                </c:pt>
              </c:strCache>
            </c:strRef>
          </c:cat>
          <c:val>
            <c:numRef>
              <c:f>'Graph Data'!$C$118:$H$118</c:f>
              <c:numCache>
                <c:formatCode>0%</c:formatCode>
                <c:ptCount val="6"/>
                <c:pt idx="0">
                  <c:v>0.06</c:v>
                </c:pt>
                <c:pt idx="1">
                  <c:v>0.05</c:v>
                </c:pt>
                <c:pt idx="2">
                  <c:v>0.05</c:v>
                </c:pt>
                <c:pt idx="3">
                  <c:v>0.05</c:v>
                </c:pt>
                <c:pt idx="4">
                  <c:v>0.04</c:v>
                </c:pt>
                <c:pt idx="5">
                  <c:v>0.04</c:v>
                </c:pt>
              </c:numCache>
            </c:numRef>
          </c:val>
        </c:ser>
        <c:ser>
          <c:idx val="3"/>
          <c:order val="2"/>
          <c:tx>
            <c:strRef>
              <c:f>'Graph Data'!$A$120</c:f>
              <c:strCache>
                <c:ptCount val="1"/>
                <c:pt idx="0">
                  <c:v>   Voice revenue</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Data'!$C$116:$H$116</c:f>
              <c:strCache>
                <c:ptCount val="6"/>
                <c:pt idx="0">
                  <c:v>Q2-11</c:v>
                </c:pt>
                <c:pt idx="1">
                  <c:v>Q2-12</c:v>
                </c:pt>
                <c:pt idx="2">
                  <c:v>Q2-13</c:v>
                </c:pt>
                <c:pt idx="3">
                  <c:v>Q2-14</c:v>
                </c:pt>
                <c:pt idx="4">
                  <c:v>Q2-15</c:v>
                </c:pt>
                <c:pt idx="5">
                  <c:v>Q2-16</c:v>
                </c:pt>
              </c:strCache>
            </c:strRef>
          </c:cat>
          <c:val>
            <c:numRef>
              <c:f>'Graph Data'!$C$120:$H$120</c:f>
              <c:numCache>
                <c:formatCode>0%</c:formatCode>
                <c:ptCount val="6"/>
                <c:pt idx="0">
                  <c:v>0.41</c:v>
                </c:pt>
                <c:pt idx="1">
                  <c:v>0.38</c:v>
                </c:pt>
                <c:pt idx="2">
                  <c:v>0.34</c:v>
                </c:pt>
                <c:pt idx="3">
                  <c:v>0.3</c:v>
                </c:pt>
                <c:pt idx="4">
                  <c:v>0.28000000000000003</c:v>
                </c:pt>
                <c:pt idx="5">
                  <c:v>0.24</c:v>
                </c:pt>
              </c:numCache>
            </c:numRef>
          </c:val>
        </c:ser>
        <c:ser>
          <c:idx val="4"/>
          <c:order val="3"/>
          <c:tx>
            <c:strRef>
              <c:f>'Graph Data'!$A$119</c:f>
              <c:strCache>
                <c:ptCount val="1"/>
                <c:pt idx="0">
                  <c:v>   Other operating income</c:v>
                </c:pt>
              </c:strCache>
            </c:strRef>
          </c:tx>
          <c:spPr>
            <a:solidFill>
              <a:schemeClr val="bg2">
                <a:lumMod val="60000"/>
                <a:lumOff val="40000"/>
              </a:schemeClr>
            </a:solidFill>
            <a:ln>
              <a:solidFill>
                <a:srgbClr val="000000"/>
              </a:solidFill>
            </a:ln>
          </c:spPr>
          <c:invertIfNegative val="0"/>
          <c:dLbls>
            <c:dLbl>
              <c:idx val="0"/>
              <c:layout>
                <c:manualLayout>
                  <c:x val="0"/>
                  <c:y val="-3.0550725376001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2433944668946222E-3"/>
                  <c:y val="-2.559181062060140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815099168266154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1890650126349646E-4"/>
                  <c:y val="-2.303262955854126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800130650330014E-3"/>
                  <c:y val="-2.862420345154084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2.303262955854126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396600000720394E-3"/>
                  <c:y val="-2.38039652866128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29445506692160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21322414316036E-3"/>
                  <c:y val="-2.0473448496481125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Data'!$C$116:$H$116</c:f>
              <c:strCache>
                <c:ptCount val="6"/>
                <c:pt idx="0">
                  <c:v>Q2-11</c:v>
                </c:pt>
                <c:pt idx="1">
                  <c:v>Q2-12</c:v>
                </c:pt>
                <c:pt idx="2">
                  <c:v>Q2-13</c:v>
                </c:pt>
                <c:pt idx="3">
                  <c:v>Q2-14</c:v>
                </c:pt>
                <c:pt idx="4">
                  <c:v>Q2-15</c:v>
                </c:pt>
                <c:pt idx="5">
                  <c:v>Q2-16</c:v>
                </c:pt>
              </c:strCache>
            </c:strRef>
          </c:cat>
          <c:val>
            <c:numRef>
              <c:f>'Graph Data'!$C$119:$H$119</c:f>
              <c:numCache>
                <c:formatCode>0%</c:formatCode>
                <c:ptCount val="6"/>
                <c:pt idx="0">
                  <c:v>0.01</c:v>
                </c:pt>
                <c:pt idx="1">
                  <c:v>0.02</c:v>
                </c:pt>
                <c:pt idx="2">
                  <c:v>0.01</c:v>
                </c:pt>
                <c:pt idx="3">
                  <c:v>0.01</c:v>
                </c:pt>
                <c:pt idx="4">
                  <c:v>0.01</c:v>
                </c:pt>
                <c:pt idx="5">
                  <c:v>0.01</c:v>
                </c:pt>
              </c:numCache>
            </c:numRef>
          </c:val>
        </c:ser>
        <c:dLbls>
          <c:showLegendKey val="0"/>
          <c:showVal val="0"/>
          <c:showCatName val="0"/>
          <c:showSerName val="0"/>
          <c:showPercent val="0"/>
          <c:showBubbleSize val="0"/>
        </c:dLbls>
        <c:gapWidth val="150"/>
        <c:overlap val="100"/>
        <c:axId val="525505448"/>
        <c:axId val="525505840"/>
      </c:barChart>
      <c:catAx>
        <c:axId val="525505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300" b="1" i="0" u="none" strike="noStrike" baseline="0">
                <a:solidFill>
                  <a:srgbClr val="000000"/>
                </a:solidFill>
                <a:latin typeface="Arial"/>
                <a:ea typeface="Arial"/>
                <a:cs typeface="Arial"/>
              </a:defRPr>
            </a:pPr>
            <a:endParaRPr lang="en-US"/>
          </a:p>
        </c:txPr>
        <c:crossAx val="525505840"/>
        <c:crosses val="autoZero"/>
        <c:auto val="1"/>
        <c:lblAlgn val="ctr"/>
        <c:lblOffset val="100"/>
        <c:tickLblSkip val="1"/>
        <c:tickMarkSkip val="1"/>
        <c:noMultiLvlLbl val="0"/>
      </c:catAx>
      <c:valAx>
        <c:axId val="525505840"/>
        <c:scaling>
          <c:orientation val="minMax"/>
        </c:scaling>
        <c:delete val="1"/>
        <c:axPos val="l"/>
        <c:numFmt formatCode="0%" sourceLinked="1"/>
        <c:majorTickMark val="out"/>
        <c:minorTickMark val="none"/>
        <c:tickLblPos val="nextTo"/>
        <c:crossAx val="525505448"/>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egendEntry>
        <c:idx val="2"/>
        <c:txPr>
          <a:bodyPr/>
          <a:lstStyle/>
          <a:p>
            <a:pPr>
              <a:defRPr sz="1200" b="0" i="0" u="none" strike="noStrike" baseline="0">
                <a:solidFill>
                  <a:srgbClr val="000000"/>
                </a:solidFill>
                <a:latin typeface="Arial"/>
                <a:ea typeface="Arial"/>
                <a:cs typeface="Arial"/>
              </a:defRPr>
            </a:pPr>
            <a:endParaRPr lang="en-US"/>
          </a:p>
        </c:txPr>
      </c:legendEntry>
      <c:legendEntry>
        <c:idx val="3"/>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80627559236254887"/>
          <c:y val="0.28699140054710054"/>
          <c:w val="0.17706859106379824"/>
          <c:h val="0.38306708782323512"/>
        </c:manualLayout>
      </c:layout>
      <c:overlay val="0"/>
      <c:spPr>
        <a:solidFill>
          <a:schemeClr val="bg1"/>
        </a:solidFill>
        <a:ln>
          <a:solidFill>
            <a:schemeClr val="tx1"/>
          </a:solid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38</xdr:row>
      <xdr:rowOff>114300</xdr:rowOff>
    </xdr:from>
    <xdr:to>
      <xdr:col>11</xdr:col>
      <xdr:colOff>520700</xdr:colOff>
      <xdr:row>51</xdr:row>
      <xdr:rowOff>38100</xdr:rowOff>
    </xdr:to>
    <xdr:graphicFrame macro="">
      <xdr:nvGraphicFramePr>
        <xdr:cNvPr id="157812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39</xdr:row>
      <xdr:rowOff>47625</xdr:rowOff>
    </xdr:from>
    <xdr:to>
      <xdr:col>11</xdr:col>
      <xdr:colOff>838200</xdr:colOff>
      <xdr:row>59</xdr:row>
      <xdr:rowOff>9525</xdr:rowOff>
    </xdr:to>
    <xdr:graphicFrame macro="">
      <xdr:nvGraphicFramePr>
        <xdr:cNvPr id="1343034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38</xdr:row>
      <xdr:rowOff>123825</xdr:rowOff>
    </xdr:from>
    <xdr:to>
      <xdr:col>9</xdr:col>
      <xdr:colOff>800100</xdr:colOff>
      <xdr:row>59</xdr:row>
      <xdr:rowOff>209550</xdr:rowOff>
    </xdr:to>
    <xdr:graphicFrame macro="">
      <xdr:nvGraphicFramePr>
        <xdr:cNvPr id="130914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40</xdr:row>
      <xdr:rowOff>163286</xdr:rowOff>
    </xdr:from>
    <xdr:to>
      <xdr:col>11</xdr:col>
      <xdr:colOff>748393</xdr:colOff>
      <xdr:row>57</xdr:row>
      <xdr:rowOff>81643</xdr:rowOff>
    </xdr:to>
    <xdr:graphicFrame macro="">
      <xdr:nvGraphicFramePr>
        <xdr:cNvPr id="13011553" name="Chart 1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11207</xdr:colOff>
      <xdr:row>31</xdr:row>
      <xdr:rowOff>40821</xdr:rowOff>
    </xdr:from>
    <xdr:to>
      <xdr:col>10</xdr:col>
      <xdr:colOff>707572</xdr:colOff>
      <xdr:row>47</xdr:row>
      <xdr:rowOff>174812</xdr:rowOff>
    </xdr:to>
    <xdr:graphicFrame macro="">
      <xdr:nvGraphicFramePr>
        <xdr:cNvPr id="18302163" name="Chart 14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0.01804</cdr:x>
      <cdr:y>0.28968</cdr:y>
    </cdr:from>
    <cdr:to>
      <cdr:x>0.04474</cdr:x>
      <cdr:y>0.34799</cdr:y>
    </cdr:to>
    <cdr:sp macro="" textlink="">
      <cdr:nvSpPr>
        <cdr:cNvPr id="14" name="Text Box 1"/>
        <cdr:cNvSpPr txBox="1">
          <a:spLocks xmlns:a="http://schemas.openxmlformats.org/drawingml/2006/main" noChangeArrowheads="1"/>
        </cdr:cNvSpPr>
      </cdr:nvSpPr>
      <cdr:spPr bwMode="auto">
        <a:xfrm xmlns:a="http://schemas.openxmlformats.org/drawingml/2006/main">
          <a:off x="218966" y="1103542"/>
          <a:ext cx="324073" cy="2221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0.06263</cdr:x>
      <cdr:y>0.29937</cdr:y>
    </cdr:from>
    <cdr:to>
      <cdr:x>0.08307</cdr:x>
      <cdr:y>0.35081</cdr:y>
    </cdr:to>
    <cdr:sp macro="" textlink="">
      <cdr:nvSpPr>
        <cdr:cNvPr id="15" name="Text Box 1"/>
        <cdr:cNvSpPr txBox="1">
          <a:spLocks xmlns:a="http://schemas.openxmlformats.org/drawingml/2006/main" noChangeArrowheads="1"/>
        </cdr:cNvSpPr>
      </cdr:nvSpPr>
      <cdr:spPr bwMode="auto">
        <a:xfrm xmlns:a="http://schemas.openxmlformats.org/drawingml/2006/main">
          <a:off x="760177" y="1140462"/>
          <a:ext cx="248092" cy="1959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0.10503</cdr:x>
      <cdr:y>0.22951</cdr:y>
    </cdr:from>
    <cdr:to>
      <cdr:x>0.12421</cdr:x>
      <cdr:y>0.29121</cdr:y>
    </cdr:to>
    <cdr:sp macro="" textlink="">
      <cdr:nvSpPr>
        <cdr:cNvPr id="16" name="Text Box 1"/>
        <cdr:cNvSpPr txBox="1">
          <a:spLocks xmlns:a="http://schemas.openxmlformats.org/drawingml/2006/main" noChangeArrowheads="1"/>
        </cdr:cNvSpPr>
      </cdr:nvSpPr>
      <cdr:spPr bwMode="auto">
        <a:xfrm xmlns:a="http://schemas.openxmlformats.org/drawingml/2006/main">
          <a:off x="1274820" y="874334"/>
          <a:ext cx="232799" cy="2350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72</a:t>
          </a:r>
        </a:p>
      </cdr:txBody>
    </cdr:sp>
  </cdr:relSizeAnchor>
  <cdr:relSizeAnchor xmlns:cdr="http://schemas.openxmlformats.org/drawingml/2006/chartDrawing">
    <cdr:from>
      <cdr:x>0.148</cdr:x>
      <cdr:y>0.19051</cdr:y>
    </cdr:from>
    <cdr:to>
      <cdr:x>0.17164</cdr:x>
      <cdr:y>0.23372</cdr:y>
    </cdr:to>
    <cdr:sp macro="" textlink="">
      <cdr:nvSpPr>
        <cdr:cNvPr id="17" name="Text Box 1"/>
        <cdr:cNvSpPr txBox="1">
          <a:spLocks xmlns:a="http://schemas.openxmlformats.org/drawingml/2006/main" noChangeArrowheads="1"/>
        </cdr:cNvSpPr>
      </cdr:nvSpPr>
      <cdr:spPr bwMode="auto">
        <a:xfrm xmlns:a="http://schemas.openxmlformats.org/drawingml/2006/main">
          <a:off x="1796410" y="725766"/>
          <a:ext cx="286932" cy="1646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80</a:t>
          </a:r>
        </a:p>
      </cdr:txBody>
    </cdr:sp>
  </cdr:relSizeAnchor>
  <cdr:relSizeAnchor xmlns:cdr="http://schemas.openxmlformats.org/drawingml/2006/chartDrawing">
    <cdr:from>
      <cdr:x>0</cdr:x>
      <cdr:y>0</cdr:y>
    </cdr:from>
    <cdr:to>
      <cdr:x>0</cdr:x>
      <cdr:y>0</cdr:y>
    </cdr:to>
    <cdr:pic>
      <cdr:nvPicPr>
        <cdr:cNvPr id="1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0.19203</cdr:x>
      <cdr:y>0.30109</cdr:y>
    </cdr:from>
    <cdr:to>
      <cdr:x>0.2105</cdr:x>
      <cdr:y>0.35109</cdr:y>
    </cdr:to>
    <cdr:sp macro="" textlink="">
      <cdr:nvSpPr>
        <cdr:cNvPr id="19" name="Text Box 1"/>
        <cdr:cNvSpPr txBox="1">
          <a:spLocks xmlns:a="http://schemas.openxmlformats.org/drawingml/2006/main" noChangeArrowheads="1"/>
        </cdr:cNvSpPr>
      </cdr:nvSpPr>
      <cdr:spPr bwMode="auto">
        <a:xfrm xmlns:a="http://schemas.openxmlformats.org/drawingml/2006/main">
          <a:off x="2330822" y="1147002"/>
          <a:ext cx="224117" cy="1905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0.23635</cdr:x>
      <cdr:y>0.27756</cdr:y>
    </cdr:from>
    <cdr:to>
      <cdr:x>0.25758</cdr:x>
      <cdr:y>0.32462</cdr:y>
    </cdr:to>
    <cdr:sp macro="" textlink="">
      <cdr:nvSpPr>
        <cdr:cNvPr id="20" name="Text Box 1"/>
        <cdr:cNvSpPr txBox="1">
          <a:spLocks xmlns:a="http://schemas.openxmlformats.org/drawingml/2006/main" noChangeArrowheads="1"/>
        </cdr:cNvSpPr>
      </cdr:nvSpPr>
      <cdr:spPr bwMode="auto">
        <a:xfrm xmlns:a="http://schemas.openxmlformats.org/drawingml/2006/main">
          <a:off x="2868706" y="1057355"/>
          <a:ext cx="257734" cy="1792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63</a:t>
          </a:r>
        </a:p>
      </cdr:txBody>
    </cdr:sp>
  </cdr:relSizeAnchor>
  <cdr:relSizeAnchor xmlns:cdr="http://schemas.openxmlformats.org/drawingml/2006/chartDrawing">
    <cdr:from>
      <cdr:x>0.27672</cdr:x>
      <cdr:y>0.25692</cdr:y>
    </cdr:from>
    <cdr:to>
      <cdr:x>0.30093</cdr:x>
      <cdr:y>0.31232</cdr:y>
    </cdr:to>
    <cdr:sp macro="" textlink="">
      <cdr:nvSpPr>
        <cdr:cNvPr id="21" name="Text Box 1"/>
        <cdr:cNvSpPr txBox="1">
          <a:spLocks xmlns:a="http://schemas.openxmlformats.org/drawingml/2006/main" noChangeArrowheads="1"/>
        </cdr:cNvSpPr>
      </cdr:nvSpPr>
      <cdr:spPr bwMode="auto">
        <a:xfrm xmlns:a="http://schemas.openxmlformats.org/drawingml/2006/main">
          <a:off x="3358690" y="978742"/>
          <a:ext cx="293850" cy="2110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68</a:t>
          </a:r>
        </a:p>
      </cdr:txBody>
    </cdr:sp>
  </cdr:relSizeAnchor>
  <cdr:relSizeAnchor xmlns:cdr="http://schemas.openxmlformats.org/drawingml/2006/chartDrawing">
    <cdr:from>
      <cdr:x>0.32363</cdr:x>
      <cdr:y>0.27337</cdr:y>
    </cdr:from>
    <cdr:to>
      <cdr:x>0.34441</cdr:x>
      <cdr:y>0.32254</cdr:y>
    </cdr:to>
    <cdr:sp macro="" textlink="">
      <cdr:nvSpPr>
        <cdr:cNvPr id="23" name="Text Box 1"/>
        <cdr:cNvSpPr txBox="1">
          <a:spLocks xmlns:a="http://schemas.openxmlformats.org/drawingml/2006/main" noChangeArrowheads="1"/>
        </cdr:cNvSpPr>
      </cdr:nvSpPr>
      <cdr:spPr bwMode="auto">
        <a:xfrm xmlns:a="http://schemas.openxmlformats.org/drawingml/2006/main">
          <a:off x="3928142" y="1041403"/>
          <a:ext cx="252219" cy="1873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64</a:t>
          </a:r>
        </a:p>
      </cdr:txBody>
    </cdr:sp>
  </cdr:relSizeAnchor>
  <cdr:relSizeAnchor xmlns:cdr="http://schemas.openxmlformats.org/drawingml/2006/chartDrawing">
    <cdr:from>
      <cdr:x>0.36532</cdr:x>
      <cdr:y>0.3398</cdr:y>
    </cdr:from>
    <cdr:to>
      <cdr:x>0.38829</cdr:x>
      <cdr:y>0.38318</cdr:y>
    </cdr:to>
    <cdr:sp macro="" textlink="">
      <cdr:nvSpPr>
        <cdr:cNvPr id="24" name="Text Box 1"/>
        <cdr:cNvSpPr txBox="1">
          <a:spLocks xmlns:a="http://schemas.openxmlformats.org/drawingml/2006/main" noChangeArrowheads="1"/>
        </cdr:cNvSpPr>
      </cdr:nvSpPr>
      <cdr:spPr bwMode="auto">
        <a:xfrm xmlns:a="http://schemas.openxmlformats.org/drawingml/2006/main">
          <a:off x="4434040" y="1294458"/>
          <a:ext cx="278800" cy="1652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0.41118</cdr:x>
      <cdr:y>0.37992</cdr:y>
    </cdr:from>
    <cdr:to>
      <cdr:x>0.43042</cdr:x>
      <cdr:y>0.41875</cdr:y>
    </cdr:to>
    <cdr:sp macro="" textlink="">
      <cdr:nvSpPr>
        <cdr:cNvPr id="25" name="Text Box 1"/>
        <cdr:cNvSpPr txBox="1">
          <a:spLocks xmlns:a="http://schemas.openxmlformats.org/drawingml/2006/main" noChangeArrowheads="1"/>
        </cdr:cNvSpPr>
      </cdr:nvSpPr>
      <cdr:spPr bwMode="auto">
        <a:xfrm xmlns:a="http://schemas.openxmlformats.org/drawingml/2006/main">
          <a:off x="4990671" y="1447318"/>
          <a:ext cx="233527" cy="1479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0.45204</cdr:x>
      <cdr:y>0.33318</cdr:y>
    </cdr:from>
    <cdr:to>
      <cdr:x>0.47732</cdr:x>
      <cdr:y>0.39311</cdr:y>
    </cdr:to>
    <cdr:sp macro="" textlink="">
      <cdr:nvSpPr>
        <cdr:cNvPr id="26" name="Text Box 1"/>
        <cdr:cNvSpPr txBox="1">
          <a:spLocks xmlns:a="http://schemas.openxmlformats.org/drawingml/2006/main" noChangeArrowheads="1"/>
        </cdr:cNvSpPr>
      </cdr:nvSpPr>
      <cdr:spPr bwMode="auto">
        <a:xfrm xmlns:a="http://schemas.openxmlformats.org/drawingml/2006/main">
          <a:off x="5486616" y="1269256"/>
          <a:ext cx="306838" cy="228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0.4967</cdr:x>
      <cdr:y>0.30109</cdr:y>
    </cdr:from>
    <cdr:to>
      <cdr:x>0.51701</cdr:x>
      <cdr:y>0.35698</cdr:y>
    </cdr:to>
    <cdr:sp macro="" textlink="">
      <cdr:nvSpPr>
        <cdr:cNvPr id="27" name="Text Box 1"/>
        <cdr:cNvSpPr txBox="1">
          <a:spLocks xmlns:a="http://schemas.openxmlformats.org/drawingml/2006/main" noChangeArrowheads="1"/>
        </cdr:cNvSpPr>
      </cdr:nvSpPr>
      <cdr:spPr bwMode="auto">
        <a:xfrm xmlns:a="http://schemas.openxmlformats.org/drawingml/2006/main">
          <a:off x="6028764" y="1147003"/>
          <a:ext cx="246529" cy="2129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0.53679</cdr:x>
      <cdr:y>0.35155</cdr:y>
    </cdr:from>
    <cdr:to>
      <cdr:x>0.5601</cdr:x>
      <cdr:y>0.40651</cdr:y>
    </cdr:to>
    <cdr:sp macro="" textlink="">
      <cdr:nvSpPr>
        <cdr:cNvPr id="28" name="Text Box 1"/>
        <cdr:cNvSpPr txBox="1">
          <a:spLocks xmlns:a="http://schemas.openxmlformats.org/drawingml/2006/main" noChangeArrowheads="1"/>
        </cdr:cNvSpPr>
      </cdr:nvSpPr>
      <cdr:spPr bwMode="auto">
        <a:xfrm xmlns:a="http://schemas.openxmlformats.org/drawingml/2006/main">
          <a:off x="6515365" y="1339231"/>
          <a:ext cx="282926" cy="2093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48</a:t>
          </a:r>
        </a:p>
      </cdr:txBody>
    </cdr:sp>
  </cdr:relSizeAnchor>
  <cdr:relSizeAnchor xmlns:cdr="http://schemas.openxmlformats.org/drawingml/2006/chartDrawing">
    <cdr:from>
      <cdr:x>0.58187</cdr:x>
      <cdr:y>0.4066</cdr:y>
    </cdr:from>
    <cdr:to>
      <cdr:x>0.60715</cdr:x>
      <cdr:y>0.45367</cdr:y>
    </cdr:to>
    <cdr:sp macro="" textlink="">
      <cdr:nvSpPr>
        <cdr:cNvPr id="29" name="Text Box 1"/>
        <cdr:cNvSpPr txBox="1">
          <a:spLocks xmlns:a="http://schemas.openxmlformats.org/drawingml/2006/main" noChangeArrowheads="1"/>
        </cdr:cNvSpPr>
      </cdr:nvSpPr>
      <cdr:spPr bwMode="auto">
        <a:xfrm xmlns:a="http://schemas.openxmlformats.org/drawingml/2006/main">
          <a:off x="7062526" y="1548945"/>
          <a:ext cx="306838" cy="1793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38</a:t>
          </a:r>
        </a:p>
      </cdr:txBody>
    </cdr:sp>
  </cdr:relSizeAnchor>
  <cdr:relSizeAnchor xmlns:cdr="http://schemas.openxmlformats.org/drawingml/2006/chartDrawing">
    <cdr:from>
      <cdr:x>0.62484</cdr:x>
      <cdr:y>0.37258</cdr:y>
    </cdr:from>
    <cdr:to>
      <cdr:x>0.65012</cdr:x>
      <cdr:y>0.42361</cdr:y>
    </cdr:to>
    <cdr:sp macro="" textlink="">
      <cdr:nvSpPr>
        <cdr:cNvPr id="30" name="Text Box 1"/>
        <cdr:cNvSpPr txBox="1">
          <a:spLocks xmlns:a="http://schemas.openxmlformats.org/drawingml/2006/main" noChangeArrowheads="1"/>
        </cdr:cNvSpPr>
      </cdr:nvSpPr>
      <cdr:spPr bwMode="auto">
        <a:xfrm xmlns:a="http://schemas.openxmlformats.org/drawingml/2006/main">
          <a:off x="7584041" y="1419357"/>
          <a:ext cx="306838" cy="1944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45</a:t>
          </a:r>
        </a:p>
      </cdr:txBody>
    </cdr:sp>
  </cdr:relSizeAnchor>
  <cdr:relSizeAnchor xmlns:cdr="http://schemas.openxmlformats.org/drawingml/2006/chartDrawing">
    <cdr:from>
      <cdr:x>0.67074</cdr:x>
      <cdr:y>0.33922</cdr:y>
    </cdr:from>
    <cdr:to>
      <cdr:x>0.69172</cdr:x>
      <cdr:y>0.39104</cdr:y>
    </cdr:to>
    <cdr:sp macro="" textlink="">
      <cdr:nvSpPr>
        <cdr:cNvPr id="31" name="Text Box 1"/>
        <cdr:cNvSpPr txBox="1">
          <a:spLocks xmlns:a="http://schemas.openxmlformats.org/drawingml/2006/main" noChangeArrowheads="1"/>
        </cdr:cNvSpPr>
      </cdr:nvSpPr>
      <cdr:spPr bwMode="auto">
        <a:xfrm xmlns:a="http://schemas.openxmlformats.org/drawingml/2006/main">
          <a:off x="8141156" y="1292259"/>
          <a:ext cx="254646" cy="1974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0.71535</cdr:x>
      <cdr:y>0.37707</cdr:y>
    </cdr:from>
    <cdr:to>
      <cdr:x>0.74017</cdr:x>
      <cdr:y>0.42334</cdr:y>
    </cdr:to>
    <cdr:sp macro="" textlink="">
      <cdr:nvSpPr>
        <cdr:cNvPr id="32" name="Text Box 1"/>
        <cdr:cNvSpPr txBox="1">
          <a:spLocks xmlns:a="http://schemas.openxmlformats.org/drawingml/2006/main" noChangeArrowheads="1"/>
        </cdr:cNvSpPr>
      </cdr:nvSpPr>
      <cdr:spPr bwMode="auto">
        <a:xfrm xmlns:a="http://schemas.openxmlformats.org/drawingml/2006/main">
          <a:off x="8682614" y="1436473"/>
          <a:ext cx="301254" cy="1762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0.7589</cdr:x>
      <cdr:y>0.39816</cdr:y>
    </cdr:from>
    <cdr:to>
      <cdr:x>0.77737</cdr:x>
      <cdr:y>0.43934</cdr:y>
    </cdr:to>
    <cdr:sp macro="" textlink="">
      <cdr:nvSpPr>
        <cdr:cNvPr id="33" name="Text Box 1"/>
        <cdr:cNvSpPr txBox="1">
          <a:spLocks xmlns:a="http://schemas.openxmlformats.org/drawingml/2006/main" noChangeArrowheads="1"/>
        </cdr:cNvSpPr>
      </cdr:nvSpPr>
      <cdr:spPr bwMode="auto">
        <a:xfrm xmlns:a="http://schemas.openxmlformats.org/drawingml/2006/main">
          <a:off x="9211234" y="1516797"/>
          <a:ext cx="224118" cy="1568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39</a:t>
          </a:r>
        </a:p>
      </cdr:txBody>
    </cdr:sp>
  </cdr:relSizeAnchor>
  <cdr:relSizeAnchor xmlns:cdr="http://schemas.openxmlformats.org/drawingml/2006/chartDrawing">
    <cdr:from>
      <cdr:x>0.8028</cdr:x>
      <cdr:y>0.34342</cdr:y>
    </cdr:from>
    <cdr:to>
      <cdr:x>0.8221</cdr:x>
      <cdr:y>0.39901</cdr:y>
    </cdr:to>
    <cdr:sp macro="" textlink="">
      <cdr:nvSpPr>
        <cdr:cNvPr id="34" name="Text Box 1"/>
        <cdr:cNvSpPr txBox="1">
          <a:spLocks xmlns:a="http://schemas.openxmlformats.org/drawingml/2006/main" noChangeArrowheads="1"/>
        </cdr:cNvSpPr>
      </cdr:nvSpPr>
      <cdr:spPr bwMode="auto">
        <a:xfrm xmlns:a="http://schemas.openxmlformats.org/drawingml/2006/main" flipH="1">
          <a:off x="9744007" y="1308265"/>
          <a:ext cx="234255" cy="2117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0.84563</cdr:x>
      <cdr:y>0.35094</cdr:y>
    </cdr:from>
    <cdr:to>
      <cdr:x>0.865</cdr:x>
      <cdr:y>0.403</cdr:y>
    </cdr:to>
    <cdr:sp macro="" textlink="">
      <cdr:nvSpPr>
        <cdr:cNvPr id="35" name="Text Box 1"/>
        <cdr:cNvSpPr txBox="1">
          <a:spLocks xmlns:a="http://schemas.openxmlformats.org/drawingml/2006/main" noChangeArrowheads="1"/>
        </cdr:cNvSpPr>
      </cdr:nvSpPr>
      <cdr:spPr bwMode="auto">
        <a:xfrm xmlns:a="http://schemas.openxmlformats.org/drawingml/2006/main">
          <a:off x="10263906" y="1336913"/>
          <a:ext cx="235105" cy="1983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47</a:t>
          </a:r>
        </a:p>
      </cdr:txBody>
    </cdr:sp>
  </cdr:relSizeAnchor>
  <cdr:relSizeAnchor xmlns:cdr="http://schemas.openxmlformats.org/drawingml/2006/chartDrawing">
    <cdr:from>
      <cdr:x>0.89</cdr:x>
      <cdr:y>0.47064</cdr:y>
    </cdr:from>
    <cdr:to>
      <cdr:x>0.90937</cdr:x>
      <cdr:y>0.5227</cdr:y>
    </cdr:to>
    <cdr:sp macro="" textlink="">
      <cdr:nvSpPr>
        <cdr:cNvPr id="36" name="Text Box 1"/>
        <cdr:cNvSpPr txBox="1">
          <a:spLocks xmlns:a="http://schemas.openxmlformats.org/drawingml/2006/main" noChangeArrowheads="1"/>
        </cdr:cNvSpPr>
      </cdr:nvSpPr>
      <cdr:spPr bwMode="auto">
        <a:xfrm xmlns:a="http://schemas.openxmlformats.org/drawingml/2006/main">
          <a:off x="10802493" y="1792898"/>
          <a:ext cx="235105" cy="1983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23</a:t>
          </a:r>
        </a:p>
      </cdr:txBody>
    </cdr:sp>
  </cdr:relSizeAnchor>
  <cdr:relSizeAnchor xmlns:cdr="http://schemas.openxmlformats.org/drawingml/2006/chartDrawing">
    <cdr:from>
      <cdr:x>0.93204</cdr:x>
      <cdr:y>0.43104</cdr:y>
    </cdr:from>
    <cdr:to>
      <cdr:x>0.95141</cdr:x>
      <cdr:y>0.4831</cdr:y>
    </cdr:to>
    <cdr:sp macro="" textlink="">
      <cdr:nvSpPr>
        <cdr:cNvPr id="37" name="Text Box 1"/>
        <cdr:cNvSpPr txBox="1">
          <a:spLocks xmlns:a="http://schemas.openxmlformats.org/drawingml/2006/main" noChangeArrowheads="1"/>
        </cdr:cNvSpPr>
      </cdr:nvSpPr>
      <cdr:spPr bwMode="auto">
        <a:xfrm xmlns:a="http://schemas.openxmlformats.org/drawingml/2006/main">
          <a:off x="11312663" y="1642047"/>
          <a:ext cx="235105" cy="1983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31</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142875</xdr:colOff>
      <xdr:row>30</xdr:row>
      <xdr:rowOff>317500</xdr:rowOff>
    </xdr:from>
    <xdr:to>
      <xdr:col>11</xdr:col>
      <xdr:colOff>762000</xdr:colOff>
      <xdr:row>47</xdr:row>
      <xdr:rowOff>88900</xdr:rowOff>
    </xdr:to>
    <xdr:graphicFrame macro="">
      <xdr:nvGraphicFramePr>
        <xdr:cNvPr id="13391427" name="Chart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35</xdr:row>
      <xdr:rowOff>171450</xdr:rowOff>
    </xdr:from>
    <xdr:to>
      <xdr:col>11</xdr:col>
      <xdr:colOff>628650</xdr:colOff>
      <xdr:row>54</xdr:row>
      <xdr:rowOff>95250</xdr:rowOff>
    </xdr:to>
    <xdr:graphicFrame macro="">
      <xdr:nvGraphicFramePr>
        <xdr:cNvPr id="13422155"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0.52378</cdr:x>
      <cdr:y>0.24045</cdr:y>
    </cdr:from>
    <cdr:to>
      <cdr:x>0.58567</cdr:x>
      <cdr:y>0.29308</cdr:y>
    </cdr:to>
    <cdr:sp macro="" textlink="">
      <cdr:nvSpPr>
        <cdr:cNvPr id="11" name="Text Box 1"/>
        <cdr:cNvSpPr txBox="1">
          <a:spLocks xmlns:a="http://schemas.openxmlformats.org/drawingml/2006/main" noChangeArrowheads="1"/>
        </cdr:cNvSpPr>
      </cdr:nvSpPr>
      <cdr:spPr bwMode="auto">
        <a:xfrm xmlns:a="http://schemas.openxmlformats.org/drawingml/2006/main">
          <a:off x="5506173" y="1044371"/>
          <a:ext cx="650614"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11,984</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0.38285</cdr:x>
      <cdr:y>0.26059</cdr:y>
    </cdr:from>
    <cdr:to>
      <cdr:x>0.44474</cdr:x>
      <cdr:y>0.31051</cdr:y>
    </cdr:to>
    <cdr:sp macro="" textlink="">
      <cdr:nvSpPr>
        <cdr:cNvPr id="12" name="Text Box 1"/>
        <cdr:cNvSpPr txBox="1">
          <a:spLocks xmlns:a="http://schemas.openxmlformats.org/drawingml/2006/main" noChangeArrowheads="1"/>
        </cdr:cNvSpPr>
      </cdr:nvSpPr>
      <cdr:spPr bwMode="auto">
        <a:xfrm xmlns:a="http://schemas.openxmlformats.org/drawingml/2006/main">
          <a:off x="4024657" y="1131829"/>
          <a:ext cx="650614" cy="216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11,533</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0.09231</cdr:x>
      <cdr:y>0.29583</cdr:y>
    </cdr:from>
    <cdr:to>
      <cdr:x>0.1542</cdr:x>
      <cdr:y>0.34575</cdr:y>
    </cdr:to>
    <cdr:sp macro="" textlink="">
      <cdr:nvSpPr>
        <cdr:cNvPr id="14" name="Text Box 1"/>
        <cdr:cNvSpPr txBox="1">
          <a:spLocks xmlns:a="http://schemas.openxmlformats.org/drawingml/2006/main" noChangeArrowheads="1"/>
        </cdr:cNvSpPr>
      </cdr:nvSpPr>
      <cdr:spPr bwMode="auto">
        <a:xfrm xmlns:a="http://schemas.openxmlformats.org/drawingml/2006/main">
          <a:off x="970442" y="1284926"/>
          <a:ext cx="650614"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10,729</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0.23593</cdr:x>
      <cdr:y>0.28154</cdr:y>
    </cdr:from>
    <cdr:to>
      <cdr:x>0.29782</cdr:x>
      <cdr:y>0.33146</cdr:y>
    </cdr:to>
    <cdr:sp macro="" textlink="">
      <cdr:nvSpPr>
        <cdr:cNvPr id="15" name="Text Box 1"/>
        <cdr:cNvSpPr txBox="1">
          <a:spLocks xmlns:a="http://schemas.openxmlformats.org/drawingml/2006/main" noChangeArrowheads="1"/>
        </cdr:cNvSpPr>
      </cdr:nvSpPr>
      <cdr:spPr bwMode="auto">
        <a:xfrm xmlns:a="http://schemas.openxmlformats.org/drawingml/2006/main">
          <a:off x="2480171" y="1222824"/>
          <a:ext cx="650614"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11,189</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0.67353</cdr:x>
      <cdr:y>0.22274</cdr:y>
    </cdr:from>
    <cdr:to>
      <cdr:x>0.73542</cdr:x>
      <cdr:y>0.27537</cdr:y>
    </cdr:to>
    <cdr:sp macro="" textlink="">
      <cdr:nvSpPr>
        <cdr:cNvPr id="16" name="Text Box 1"/>
        <cdr:cNvSpPr txBox="1">
          <a:spLocks xmlns:a="http://schemas.openxmlformats.org/drawingml/2006/main" noChangeArrowheads="1"/>
        </cdr:cNvSpPr>
      </cdr:nvSpPr>
      <cdr:spPr bwMode="auto">
        <a:xfrm xmlns:a="http://schemas.openxmlformats.org/drawingml/2006/main">
          <a:off x="7677413" y="980163"/>
          <a:ext cx="705465" cy="231601"/>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12,342</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0.81651</cdr:x>
      <cdr:y>0.21053</cdr:y>
    </cdr:from>
    <cdr:to>
      <cdr:x>0.8784</cdr:x>
      <cdr:y>0.26316</cdr:y>
    </cdr:to>
    <cdr:sp macro="" textlink="">
      <cdr:nvSpPr>
        <cdr:cNvPr id="8" name="Text Box 1"/>
        <cdr:cNvSpPr txBox="1">
          <a:spLocks xmlns:a="http://schemas.openxmlformats.org/drawingml/2006/main" noChangeArrowheads="1"/>
        </cdr:cNvSpPr>
      </cdr:nvSpPr>
      <cdr:spPr bwMode="auto">
        <a:xfrm xmlns:a="http://schemas.openxmlformats.org/drawingml/2006/main">
          <a:off x="9307199" y="926448"/>
          <a:ext cx="705466" cy="231601"/>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12,494</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342900</xdr:colOff>
      <xdr:row>52</xdr:row>
      <xdr:rowOff>38100</xdr:rowOff>
    </xdr:from>
    <xdr:to>
      <xdr:col>10</xdr:col>
      <xdr:colOff>361950</xdr:colOff>
      <xdr:row>68</xdr:row>
      <xdr:rowOff>47625</xdr:rowOff>
    </xdr:to>
    <xdr:graphicFrame macro="">
      <xdr:nvGraphicFramePr>
        <xdr:cNvPr id="134088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0.49475</cdr:x>
      <cdr:y>0.29191</cdr:y>
    </cdr:from>
    <cdr:to>
      <cdr:x>0.5459</cdr:x>
      <cdr:y>0.34035</cdr:y>
    </cdr:to>
    <cdr:sp macro="" textlink="">
      <cdr:nvSpPr>
        <cdr:cNvPr id="2" name="Text Box 1"/>
        <cdr:cNvSpPr txBox="1">
          <a:spLocks xmlns:a="http://schemas.openxmlformats.org/drawingml/2006/main" noChangeArrowheads="1"/>
        </cdr:cNvSpPr>
      </cdr:nvSpPr>
      <cdr:spPr bwMode="auto">
        <a:xfrm xmlns:a="http://schemas.openxmlformats.org/drawingml/2006/main">
          <a:off x="6124576" y="622966"/>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0.06423</cdr:x>
      <cdr:y>0.17011</cdr:y>
    </cdr:from>
    <cdr:to>
      <cdr:x>0.11587</cdr:x>
      <cdr:y>0.20997</cdr:y>
    </cdr:to>
    <cdr:sp macro="" textlink="">
      <cdr:nvSpPr>
        <cdr:cNvPr id="10" name="Text Box 1"/>
        <cdr:cNvSpPr txBox="1">
          <a:spLocks xmlns:a="http://schemas.openxmlformats.org/drawingml/2006/main" noChangeArrowheads="1"/>
        </cdr:cNvSpPr>
      </cdr:nvSpPr>
      <cdr:spPr bwMode="auto">
        <a:xfrm xmlns:a="http://schemas.openxmlformats.org/drawingml/2006/main">
          <a:off x="1066800" y="819150"/>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0.13176</cdr:x>
      <cdr:y>0.47012</cdr:y>
    </cdr:from>
    <cdr:to>
      <cdr:x>0.17513</cdr:x>
      <cdr:y>0.48026</cdr:y>
    </cdr:to>
    <cdr:sp macro="" textlink="">
      <cdr:nvSpPr>
        <cdr:cNvPr id="4178947"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4178948"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0.21757</cdr:x>
      <cdr:y>0.35287</cdr:y>
    </cdr:from>
    <cdr:to>
      <cdr:x>0.26058</cdr:x>
      <cdr:y>0.44765</cdr:y>
    </cdr:to>
    <cdr:sp macro="" textlink="">
      <cdr:nvSpPr>
        <cdr:cNvPr id="15" name="Text Box 1"/>
        <cdr:cNvSpPr txBox="1">
          <a:spLocks xmlns:a="http://schemas.openxmlformats.org/drawingml/2006/main" noChangeArrowheads="1"/>
        </cdr:cNvSpPr>
      </cdr:nvSpPr>
      <cdr:spPr bwMode="auto">
        <a:xfrm xmlns:a="http://schemas.openxmlformats.org/drawingml/2006/main">
          <a:off x="2961669" y="1198952"/>
          <a:ext cx="585477" cy="32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970</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0.52047</cdr:x>
      <cdr:y>0.30902</cdr:y>
    </cdr:from>
    <cdr:to>
      <cdr:x>0.57832</cdr:x>
      <cdr:y>0.37898</cdr:y>
    </cdr:to>
    <cdr:sp macro="" textlink="">
      <cdr:nvSpPr>
        <cdr:cNvPr id="18" name="Text Box 1"/>
        <cdr:cNvSpPr txBox="1">
          <a:spLocks xmlns:a="http://schemas.openxmlformats.org/drawingml/2006/main" noChangeArrowheads="1"/>
        </cdr:cNvSpPr>
      </cdr:nvSpPr>
      <cdr:spPr bwMode="auto">
        <a:xfrm xmlns:a="http://schemas.openxmlformats.org/drawingml/2006/main">
          <a:off x="7084926" y="1049964"/>
          <a:ext cx="787488" cy="2377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1,073</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0.13176</cdr:x>
      <cdr:y>0.47012</cdr:y>
    </cdr:from>
    <cdr:to>
      <cdr:x>0.17513</cdr:x>
      <cdr:y>0.48026</cdr:y>
    </cdr:to>
    <cdr:sp macro="" textlink="">
      <cdr:nvSpPr>
        <cdr:cNvPr id="5"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6"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0.06183</cdr:x>
      <cdr:y>0.38037</cdr:y>
    </cdr:from>
    <cdr:to>
      <cdr:x>0.10449</cdr:x>
      <cdr:y>0.45187</cdr:y>
    </cdr:to>
    <cdr:sp macro="" textlink="">
      <cdr:nvSpPr>
        <cdr:cNvPr id="8" name="Text Box 1"/>
        <cdr:cNvSpPr txBox="1">
          <a:spLocks xmlns:a="http://schemas.openxmlformats.org/drawingml/2006/main" noChangeArrowheads="1"/>
        </cdr:cNvSpPr>
      </cdr:nvSpPr>
      <cdr:spPr bwMode="auto">
        <a:xfrm xmlns:a="http://schemas.openxmlformats.org/drawingml/2006/main">
          <a:off x="841655" y="1292372"/>
          <a:ext cx="580713" cy="2429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922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0.37311</cdr:x>
      <cdr:y>0.34035</cdr:y>
    </cdr:from>
    <cdr:to>
      <cdr:x>0.41863</cdr:x>
      <cdr:y>0.42131</cdr:y>
    </cdr:to>
    <cdr:sp macro="" textlink="">
      <cdr:nvSpPr>
        <cdr:cNvPr id="11" name="Text Box 1"/>
        <cdr:cNvSpPr txBox="1">
          <a:spLocks xmlns:a="http://schemas.openxmlformats.org/drawingml/2006/main" noChangeArrowheads="1"/>
        </cdr:cNvSpPr>
      </cdr:nvSpPr>
      <cdr:spPr bwMode="auto">
        <a:xfrm xmlns:a="http://schemas.openxmlformats.org/drawingml/2006/main">
          <a:off x="5078992" y="1156396"/>
          <a:ext cx="619645" cy="2750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998</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0.67644</cdr:x>
      <cdr:y>0.30496</cdr:y>
    </cdr:from>
    <cdr:to>
      <cdr:x>0.73543</cdr:x>
      <cdr:y>0.37625</cdr:y>
    </cdr:to>
    <cdr:sp macro="" textlink="">
      <cdr:nvSpPr>
        <cdr:cNvPr id="20" name="Text Box 1"/>
        <cdr:cNvSpPr txBox="1">
          <a:spLocks xmlns:a="http://schemas.openxmlformats.org/drawingml/2006/main" noChangeArrowheads="1"/>
        </cdr:cNvSpPr>
      </cdr:nvSpPr>
      <cdr:spPr bwMode="auto">
        <a:xfrm xmlns:a="http://schemas.openxmlformats.org/drawingml/2006/main">
          <a:off x="9208098" y="1036167"/>
          <a:ext cx="803006" cy="2422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1,081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0.83191</cdr:x>
      <cdr:y>0.25237</cdr:y>
    </cdr:from>
    <cdr:to>
      <cdr:x>0.89192</cdr:x>
      <cdr:y>0.32819</cdr:y>
    </cdr:to>
    <cdr:sp macro="" textlink="">
      <cdr:nvSpPr>
        <cdr:cNvPr id="14" name="Text Box 1"/>
        <cdr:cNvSpPr txBox="1">
          <a:spLocks xmlns:a="http://schemas.openxmlformats.org/drawingml/2006/main" noChangeArrowheads="1"/>
        </cdr:cNvSpPr>
      </cdr:nvSpPr>
      <cdr:spPr bwMode="auto">
        <a:xfrm xmlns:a="http://schemas.openxmlformats.org/drawingml/2006/main">
          <a:off x="11324435" y="857490"/>
          <a:ext cx="816892" cy="257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600" b="1" i="0" u="none" strike="noStrike" baseline="0">
              <a:solidFill>
                <a:srgbClr val="000000"/>
              </a:solidFill>
              <a:latin typeface="Arial"/>
              <a:cs typeface="Arial"/>
            </a:rPr>
            <a:t>1,189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447675</xdr:colOff>
      <xdr:row>55</xdr:row>
      <xdr:rowOff>104775</xdr:rowOff>
    </xdr:from>
    <xdr:to>
      <xdr:col>2</xdr:col>
      <xdr:colOff>390525</xdr:colOff>
      <xdr:row>72</xdr:row>
      <xdr:rowOff>38100</xdr:rowOff>
    </xdr:to>
    <xdr:graphicFrame macro="">
      <xdr:nvGraphicFramePr>
        <xdr:cNvPr id="15268710"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55</xdr:row>
      <xdr:rowOff>95250</xdr:rowOff>
    </xdr:from>
    <xdr:to>
      <xdr:col>10</xdr:col>
      <xdr:colOff>381000</xdr:colOff>
      <xdr:row>72</xdr:row>
      <xdr:rowOff>28575</xdr:rowOff>
    </xdr:to>
    <xdr:graphicFrame macro="">
      <xdr:nvGraphicFramePr>
        <xdr:cNvPr id="1526871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0.71974</cdr:x>
      <cdr:y>0.4921</cdr:y>
    </cdr:from>
    <cdr:to>
      <cdr:x>0.91431</cdr:x>
      <cdr:y>0.6143</cdr:y>
    </cdr:to>
    <cdr:sp macro="" textlink="">
      <cdr:nvSpPr>
        <cdr:cNvPr id="2" name="TextBox 1"/>
        <cdr:cNvSpPr txBox="1"/>
      </cdr:nvSpPr>
      <cdr:spPr>
        <a:xfrm xmlns:a="http://schemas.openxmlformats.org/drawingml/2006/main">
          <a:off x="4547497" y="1879587"/>
          <a:ext cx="1229342" cy="466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400" b="1">
              <a:latin typeface="Arial" pitchFamily="34" charset="0"/>
              <a:cs typeface="Arial" pitchFamily="34" charset="0"/>
            </a:rPr>
            <a:t>Wireline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46</xdr:row>
      <xdr:rowOff>104776</xdr:rowOff>
    </xdr:from>
    <xdr:to>
      <xdr:col>9</xdr:col>
      <xdr:colOff>925285</xdr:colOff>
      <xdr:row>63</xdr:row>
      <xdr:rowOff>108856</xdr:rowOff>
    </xdr:to>
    <xdr:graphicFrame macro="">
      <xdr:nvGraphicFramePr>
        <xdr:cNvPr id="131282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43</xdr:row>
      <xdr:rowOff>123825</xdr:rowOff>
    </xdr:from>
    <xdr:to>
      <xdr:col>11</xdr:col>
      <xdr:colOff>581025</xdr:colOff>
      <xdr:row>59</xdr:row>
      <xdr:rowOff>152400</xdr:rowOff>
    </xdr:to>
    <xdr:graphicFrame macro="">
      <xdr:nvGraphicFramePr>
        <xdr:cNvPr id="13317704" name="Chart 10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6-June/Flash/06-June%2016%20CFO%20Flash,%20back-up,%20FM%20v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6-June/Templates%20from%20CBUs/WLS/June16_TELUS_Wireles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QUARTERLY/2016%20Quarterlies/Q2%202016/Investor%20supplemental/Support/2016%20Q2%20IFRS%20Segmented_v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3-Mar/Quarterly/IR%20Supplemental/Support/2016%20Q1%20IFRS%20Segmented_v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6-June/Templates%20from%20CBUs/WLS/June16_TELUS_Wireless_FINAL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6-June/Flash/WLN%20Flash-%20June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3-Mar/Flash/WLN%20Flash-%20March201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nance/CorpControllerAB/MgmtRptg/2015/AC%20and%20Board%20Presentations/Q4/Revenue/customer%20connections,%20inc%20TTV-Q4%20201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nance/CorpControllerAB/MgmtRptg/2011/FP&amp;A%20Reporting/Results/12-December/Quarterly/IR%20Supplemental/Q4%2011%20Supplemental-DRAF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IT Outage"/>
      <sheetName val="M_O_M_"/>
      <sheetName val="AIN _SSI_"/>
      <sheetName val="1999 Budget Model"/>
      <sheetName val=""/>
      <sheetName val="1999%20Budget%20Model.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WIRELESS by BU"/>
      <sheetName val="QTR WIRELINE by BU"/>
      <sheetName val="Q516 Rev"/>
      <sheetName val="Q516 EBITDA"/>
      <sheetName val="WIRELESS by BU"/>
      <sheetName val="WIRELINE by BU"/>
      <sheetName val="ACBD Income statement Q1 only"/>
      <sheetName val="M516 Rev"/>
      <sheetName val="M516 EBITDA"/>
      <sheetName val="Inc Stmt"/>
      <sheetName val="C253"/>
      <sheetName val="QTR Inc Stmt"/>
      <sheetName val="QTR Q257"/>
      <sheetName val="C253 2015 Annual"/>
      <sheetName val="Segmented"/>
      <sheetName val="M258"/>
      <sheetName val="QTR Segmented"/>
      <sheetName val="QTR Q258"/>
      <sheetName val="QTD Segmented"/>
      <sheetName val="QTD M258+Q258"/>
      <sheetName val="QTD Segmented(old)"/>
      <sheetName val="QTD M258+Q258(old)"/>
      <sheetName val="Capex EQ0 and PrYr"/>
      <sheetName val="Free Cash Flow"/>
      <sheetName val="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7">
          <cell r="L47">
            <v>0.10097934577550692</v>
          </cell>
          <cell r="AB47">
            <v>5.1131931717896963E-2</v>
          </cell>
        </row>
      </sheetData>
      <sheetData sheetId="19"/>
      <sheetData sheetId="20"/>
      <sheetData sheetId="21"/>
      <sheetData sheetId="22"/>
      <sheetData sheetId="23"/>
      <sheetData sheetId="24"/>
      <sheetData sheetId="25"/>
      <sheetData sheetId="2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Budget QTR"/>
      <sheetName val="TRIAGE"/>
      <sheetName val="TRIAGE QTR"/>
      <sheetName val="16 Check"/>
      <sheetName val="16 Check YTD"/>
      <sheetName val="Actual 2016 from SAP"/>
      <sheetName val="16 KPI Act"/>
      <sheetName val="16 KPI Act YTD"/>
      <sheetName val="16 Check TRIAGE"/>
      <sheetName val="TRIAGE 2016 from SAP"/>
      <sheetName val="16 KPI TRIAGE"/>
      <sheetName val="16 Check Bud"/>
      <sheetName val="16 Check Bud YTD"/>
      <sheetName val="Budget 2016 from SAP"/>
      <sheetName val="16 KPI Bud"/>
      <sheetName val="16 KPI Bud YTD"/>
      <sheetName val="15 Check"/>
      <sheetName val="15 Check YTD"/>
      <sheetName val="Actual 2015 from SAP"/>
      <sheetName val="15 KPI Act"/>
      <sheetName val="15 KPI Act YTD"/>
      <sheetName val="Flash new format alt Jan ONLY"/>
      <sheetName val="Jan new format alt"/>
      <sheetName val="Flash new format alt"/>
      <sheetName val="Flash new format alt exc pm"/>
      <sheetName val="Flash new format alt QTR"/>
      <sheetName val="Sheet1"/>
    </sheetNames>
    <sheetDataSet>
      <sheetData sheetId="0"/>
      <sheetData sheetId="1"/>
      <sheetData sheetId="2">
        <row r="349">
          <cell r="N349">
            <v>0.12105530916992076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2">
          <cell r="K32">
            <v>0.10351455943035678</v>
          </cell>
          <cell r="T32">
            <v>5.8690092408061521E-2</v>
          </cell>
        </row>
      </sheetData>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amp; 2015 Segmented"/>
      <sheetName val="2016 Q2YTD K237 MD&amp;A Detail"/>
      <sheetName val="MD&amp;A 5.4 QTRLY wireLESS 2016"/>
      <sheetName val="MD&amp;A 5.5 QTRLY wireLINE 2016"/>
      <sheetName val="2016 Q1YTD K237 MD&amp;A Detail"/>
      <sheetName val="2015 &amp; 2014 Segmented"/>
      <sheetName val="MD&amp;A 5.4 QTRLY wireLESS "/>
      <sheetName val="MD&amp;A 5.5 QTRLY wireLINE"/>
      <sheetName val="2015 Q4YTD K237 MD&amp;A Detail"/>
      <sheetName val="2015 Q3YTD K237 MD&amp;A Detail"/>
      <sheetName val="2015 Q2YTD K237 MD&amp;A Detail"/>
      <sheetName val="2015 Q1YTD K237 MD&amp;A Detail"/>
      <sheetName val="2014 &amp; 2013 Segmented"/>
      <sheetName val="2014 Q4YTD K237 MD&amp;A Detail"/>
      <sheetName val="2014 Q3YTD K237 MD&amp;A Detail "/>
      <sheetName val="2014 Q2YTD K237 MD&amp;A Detail"/>
      <sheetName val="2014 Q1YTD K237 MD&amp;A Detail"/>
      <sheetName val="2013 &amp; 2012 Segmented"/>
      <sheetName val="2013 Q4YTD K237 MD&amp;A Detail"/>
      <sheetName val="MD&amp;A 5.4 QTRLY wireLESS rev&amp;exp"/>
      <sheetName val="MD&amp;A 5.5 QTRLY wireLINE rev&amp;exp"/>
      <sheetName val="2013 Q3YTD K237 MD&amp;A Detail"/>
      <sheetName val="2013 Q2YTD K237 MD&amp;A Detail"/>
      <sheetName val="2013 Q1YTD K237 MD&amp;A Detail"/>
      <sheetName val="2012 &amp; 2011 Segmented Adjusted"/>
      <sheetName val="2010 Segmented Adjusted"/>
      <sheetName val="2012 Annual K237 MD&amp;A Adjusted"/>
      <sheetName val="2012 Q3YTD K237 MD&amp;A Adjusted"/>
      <sheetName val="2012 Q2YTD K237 MD&amp;A Adjusted"/>
      <sheetName val="2012 Q1YTD K237 MD&amp;A Adjusted"/>
      <sheetName val="2011 Annual K237 MD&amp;A Adjusted"/>
      <sheetName val="2011 Q3YTD K237 MD&amp;A Adjusted"/>
      <sheetName val="2011 Q2YTD K237 MD&amp;A Adjusted"/>
      <sheetName val="2011 Q1 K237 MD&amp;A Adjusted"/>
      <sheetName val="Pro forma IAS 19 2012-2010"/>
      <sheetName val="2012 &amp; 2011 Segmented Reported"/>
      <sheetName val="PBC G&amp;SP for Deloitte YE Audit"/>
      <sheetName val="2012 Annual K237 MD&amp;A Detail"/>
      <sheetName val="2012 Q3YTD K237 MD&amp;A Detail"/>
      <sheetName val="2012 Q2YTD K237 MD&amp;A Detail"/>
      <sheetName val="2012 Q1YTD K237 MD&amp;A Detail"/>
      <sheetName val="2011 &amp; 2010 Segmented Reported"/>
      <sheetName val="2010 Cons. IFRS G&amp;SP and EBE"/>
      <sheetName val="2010 WireLESS IFRS exp details"/>
      <sheetName val="2010 WireLINE IFRS exp detail"/>
    </sheetNames>
    <sheetDataSet>
      <sheetData sheetId="0">
        <row r="47">
          <cell r="C47">
            <v>258</v>
          </cell>
        </row>
      </sheetData>
      <sheetData sheetId="1" refreshError="1"/>
      <sheetData sheetId="2">
        <row r="52">
          <cell r="B52">
            <v>1608</v>
          </cell>
        </row>
        <row r="53">
          <cell r="B53">
            <v>123</v>
          </cell>
        </row>
        <row r="55">
          <cell r="B55">
            <v>23</v>
          </cell>
        </row>
        <row r="57">
          <cell r="B57">
            <v>14</v>
          </cell>
        </row>
        <row r="68">
          <cell r="B68">
            <v>158</v>
          </cell>
        </row>
        <row r="70">
          <cell r="B70">
            <v>975</v>
          </cell>
        </row>
        <row r="80">
          <cell r="B80">
            <v>9</v>
          </cell>
        </row>
      </sheetData>
      <sheetData sheetId="3">
        <row r="37">
          <cell r="B37">
            <v>990</v>
          </cell>
        </row>
        <row r="38">
          <cell r="B38">
            <v>340</v>
          </cell>
        </row>
        <row r="39">
          <cell r="B39">
            <v>55</v>
          </cell>
        </row>
        <row r="41">
          <cell r="B41">
            <v>9</v>
          </cell>
        </row>
        <row r="43">
          <cell r="B43">
            <v>48</v>
          </cell>
        </row>
        <row r="48">
          <cell r="B48">
            <v>576</v>
          </cell>
        </row>
        <row r="49">
          <cell r="B49">
            <v>470</v>
          </cell>
        </row>
        <row r="59">
          <cell r="B59">
            <v>14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amp; 2015 Segmented"/>
      <sheetName val="2016 Q1YTD K237 MD&amp;A Detail"/>
      <sheetName val="MD&amp;A 5.4 QTRLY wireLESS 2016"/>
      <sheetName val="MD&amp;A 5.5 QTRLY wireLINE 2016"/>
      <sheetName val="2015 &amp; 2014 Segmented"/>
      <sheetName val="MD&amp;A 5.4 QTRLY wireLESS "/>
      <sheetName val="MD&amp;A 5.5 QTRLY wireLINE"/>
      <sheetName val="2015 Q4YTD K237 MD&amp;A Detail"/>
      <sheetName val="2015 Q3YTD K237 MD&amp;A Detail"/>
      <sheetName val="2015 Q2YTD K237 MD&amp;A Detail"/>
      <sheetName val="2015 Q1YTD K237 MD&amp;A Detail"/>
      <sheetName val="2014 &amp; 2013 Segmented"/>
      <sheetName val="2014 Q4YTD K237 MD&amp;A Detail"/>
      <sheetName val="2014 Q3YTD K237 MD&amp;A Detail "/>
      <sheetName val="2014 Q2YTD K237 MD&amp;A Detail"/>
      <sheetName val="2014 Q1YTD K237 MD&amp;A Detail"/>
      <sheetName val="2013 &amp; 2012 Segmented"/>
      <sheetName val="2013 Q4YTD K237 MD&amp;A Detail"/>
      <sheetName val="MD&amp;A 5.4 QTRLY wireLESS rev&amp;exp"/>
      <sheetName val="MD&amp;A 5.5 QTRLY wireLINE rev&amp;exp"/>
      <sheetName val="2013 Q3YTD K237 MD&amp;A Detail"/>
      <sheetName val="2013 Q2YTD K237 MD&amp;A Detail"/>
      <sheetName val="2013 Q1YTD K237 MD&amp;A Detail"/>
      <sheetName val="2012 &amp; 2011 Segmented Adjusted"/>
      <sheetName val="2010 Segmented Adjusted"/>
      <sheetName val="2012 Annual K237 MD&amp;A Adjusted"/>
      <sheetName val="2012 Q3YTD K237 MD&amp;A Adjusted"/>
      <sheetName val="2012 Q2YTD K237 MD&amp;A Adjusted"/>
      <sheetName val="2012 Q1YTD K237 MD&amp;A Adjusted"/>
      <sheetName val="2011 Annual K237 MD&amp;A Adjusted"/>
      <sheetName val="2011 Q3YTD K237 MD&amp;A Adjusted"/>
      <sheetName val="2011 Q2YTD K237 MD&amp;A Adjusted"/>
      <sheetName val="2011 Q1 K237 MD&amp;A Adjusted"/>
      <sheetName val="Pro forma IAS 19 2012-2010"/>
      <sheetName val="2012 &amp; 2011 Segmented Reported"/>
      <sheetName val="PBC G&amp;SP for Deloitte YE Audit"/>
      <sheetName val="2012 Annual K237 MD&amp;A Detail"/>
      <sheetName val="2012 Q3YTD K237 MD&amp;A Detail"/>
      <sheetName val="2012 Q2YTD K237 MD&amp;A Detail"/>
      <sheetName val="2012 Q1YTD K237 MD&amp;A Detail"/>
      <sheetName val="2011 &amp; 2010 Segmented Reported"/>
      <sheetName val="2010 Cons. IFRS G&amp;SP and EBE"/>
      <sheetName val="2010 WireLESS IFRS exp details"/>
      <sheetName val="2010 WireLINE IFRS exp detail"/>
    </sheetNames>
    <sheetDataSet>
      <sheetData sheetId="0">
        <row r="18">
          <cell r="C18">
            <v>180</v>
          </cell>
          <cell r="H18">
            <v>438</v>
          </cell>
        </row>
        <row r="22">
          <cell r="C22">
            <v>9</v>
          </cell>
        </row>
      </sheetData>
      <sheetData sheetId="1">
        <row r="1705">
          <cell r="E1705">
            <v>279</v>
          </cell>
        </row>
      </sheetData>
      <sheetData sheetId="2">
        <row r="5">
          <cell r="B5">
            <v>687</v>
          </cell>
        </row>
        <row r="7">
          <cell r="B7">
            <v>1573</v>
          </cell>
        </row>
        <row r="8">
          <cell r="B8">
            <v>129</v>
          </cell>
        </row>
        <row r="10">
          <cell r="B10">
            <v>14</v>
          </cell>
        </row>
        <row r="21">
          <cell r="B21">
            <v>166</v>
          </cell>
        </row>
        <row r="23">
          <cell r="B23">
            <v>960</v>
          </cell>
        </row>
      </sheetData>
      <sheetData sheetId="3">
        <row r="5">
          <cell r="B5">
            <v>993</v>
          </cell>
        </row>
        <row r="6">
          <cell r="B6">
            <v>348</v>
          </cell>
        </row>
        <row r="7">
          <cell r="B7">
            <v>58</v>
          </cell>
        </row>
        <row r="9">
          <cell r="B9">
            <v>7</v>
          </cell>
        </row>
        <row r="11">
          <cell r="B11">
            <v>47</v>
          </cell>
        </row>
        <row r="16">
          <cell r="B16">
            <v>567</v>
          </cell>
        </row>
        <row r="17">
          <cell r="B17">
            <v>502</v>
          </cell>
        </row>
        <row r="26">
          <cell r="B26">
            <v>39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Budget QTR"/>
      <sheetName val="TRIAGE"/>
      <sheetName val="TRIAGE QTR"/>
      <sheetName val="16 Check"/>
      <sheetName val="16 Check YTD"/>
      <sheetName val="Actual 2016 from SAP"/>
      <sheetName val="16 KPI Act"/>
      <sheetName val="16 KPI Act YTD"/>
      <sheetName val="16 Check TRIAGE"/>
      <sheetName val="TRIAGE 2016 from SAP"/>
      <sheetName val="16 KPI TRIAGE"/>
      <sheetName val="16 Check Bud"/>
      <sheetName val="16 Check Bud YTD"/>
      <sheetName val="Budget 2016 from SAP"/>
      <sheetName val="16 KPI Bud"/>
      <sheetName val="16 KPI Bud YTD"/>
      <sheetName val="15 Check"/>
      <sheetName val="15 Check YTD"/>
      <sheetName val="Actual 2015 from SAP"/>
      <sheetName val="15 KPI Act"/>
      <sheetName val="15 KPI Act YTD"/>
      <sheetName val="Flash new format alt Jan ONLY"/>
      <sheetName val="Jan new format alt"/>
      <sheetName val="Flash new format alt"/>
      <sheetName val="Flash new format alt exc pm"/>
      <sheetName val="Flash new format alt QTR"/>
      <sheetName val="Sheet1"/>
    </sheetNames>
    <sheetDataSet>
      <sheetData sheetId="0" refreshError="1"/>
      <sheetData sheetId="1" refreshError="1"/>
      <sheetData sheetId="2">
        <row r="349">
          <cell r="N349">
            <v>0.12105530916992076</v>
          </cell>
        </row>
      </sheetData>
      <sheetData sheetId="3" refreshError="1"/>
      <sheetData sheetId="4" refreshError="1"/>
      <sheetData sheetId="5" refreshError="1"/>
      <sheetData sheetId="6" refreshError="1"/>
      <sheetData sheetId="7" refreshError="1"/>
      <sheetData sheetId="8">
        <row r="258">
          <cell r="J258">
            <v>461362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78">
          <cell r="C278">
            <v>62.437056178302825</v>
          </cell>
        </row>
      </sheetData>
      <sheetData sheetId="22" refreshError="1"/>
      <sheetData sheetId="23" refreshError="1"/>
      <sheetData sheetId="24" refreshError="1"/>
      <sheetData sheetId="25" refreshError="1"/>
      <sheetData sheetId="26" refreshError="1"/>
      <sheetData sheetId="27"/>
      <sheetData sheetId="2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GE-mth"/>
      <sheetName val="Budget-mth"/>
      <sheetName val="TRIAGE-QTR"/>
      <sheetName val="Wireline Flash-Jan-2016"/>
      <sheetName val="Budget-Qtr"/>
      <sheetName val="Wireline Flash-mth-summary FM"/>
      <sheetName val="Wireline Flash-QTR-summary FM"/>
      <sheetName val="Wireline Flash-mth-2016"/>
      <sheetName val="Wireline Flash-QTR-2016"/>
      <sheetName val="Month summary RGUs by BU"/>
      <sheetName val="Month summary RGUs"/>
      <sheetName val="Wireline Flash-Jan-2016-falcon"/>
      <sheetName val="Qtr summary RGUs by BU"/>
      <sheetName val="Qtr summary RGUs"/>
      <sheetName val="Wireline Flash-Qtr-2016-falcon"/>
      <sheetName val="Wireline Flash-mth-2016-falcon "/>
      <sheetName val="Expense-mth"/>
      <sheetName val="WIRELINE-REV-mth"/>
      <sheetName val="Expense-qtr"/>
      <sheetName val="WIRELINE-REV-qtr"/>
      <sheetName val="16 KPI Act"/>
      <sheetName val="16 KPI Act YTD"/>
      <sheetName val="16 KPI TRIAGE"/>
      <sheetName val="16 KPI Bud"/>
      <sheetName val="16 KPI Bud YTD"/>
      <sheetName val="15 KPI Act"/>
      <sheetName val="15 KPI Act YTD"/>
      <sheetName val="Falcon KPI Flash-mth-2015"/>
      <sheetName val="Sheet2"/>
      <sheetName val="Sheet1"/>
    </sheetNames>
    <sheetDataSet>
      <sheetData sheetId="0"/>
      <sheetData sheetId="1"/>
      <sheetData sheetId="2"/>
      <sheetData sheetId="3"/>
      <sheetData sheetId="4"/>
      <sheetData sheetId="5"/>
      <sheetData sheetId="6"/>
      <sheetData sheetId="7"/>
      <sheetData sheetId="8">
        <row r="27">
          <cell r="J27">
            <v>9.5932784913220479E-2</v>
          </cell>
          <cell r="S27">
            <v>3.6435949606764828E-2</v>
          </cell>
        </row>
        <row r="32">
          <cell r="B32">
            <v>0.27500000000000002</v>
          </cell>
          <cell r="M32">
            <v>0.27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GE-mth"/>
      <sheetName val="Budget-mth"/>
      <sheetName val="TRIAGE-QTR"/>
      <sheetName val="Wireline Flash-Jan-2016"/>
      <sheetName val="Budget-Qtr"/>
      <sheetName val="Wireline Flash-mth-summary FM"/>
      <sheetName val="Wireline Flash-mth-2016"/>
      <sheetName val="Wireline Flash-qtr-2016"/>
      <sheetName val="Wireline Flash-Jan-2016-falcon"/>
      <sheetName val="Wireline Flash-mth-2016-falcon "/>
      <sheetName val="Wireline Flash-Qtr-2016-falcon"/>
      <sheetName val="Expense-mth"/>
      <sheetName val="WIRELINE-REV-mth"/>
      <sheetName val="Expense-qtr"/>
      <sheetName val="WIRELINE-REV-qtr"/>
      <sheetName val="16 KPI Act"/>
      <sheetName val="16 KPI Act YTD"/>
      <sheetName val="16 KPI TRIAGE"/>
      <sheetName val="16 KPI Bud"/>
      <sheetName val="16 KPI Bud YTD"/>
      <sheetName val="15 KPI Act"/>
      <sheetName val="15 KPI Act YTD"/>
      <sheetName val="Falcon KPI Flash-mth-2015"/>
      <sheetName val="Sheet2"/>
    </sheetNames>
    <sheetDataSet>
      <sheetData sheetId="0"/>
      <sheetData sheetId="1"/>
      <sheetData sheetId="2"/>
      <sheetData sheetId="3"/>
      <sheetData sheetId="4"/>
      <sheetData sheetId="5"/>
      <sheetData sheetId="6">
        <row r="27">
          <cell r="S27">
            <v>-1.8515527921033323E-2</v>
          </cell>
        </row>
        <row r="33">
          <cell r="M33">
            <v>0.29099999999999998</v>
          </cell>
        </row>
      </sheetData>
      <sheetData sheetId="7"/>
      <sheetData sheetId="8"/>
      <sheetData sheetId="9">
        <row r="29">
          <cell r="S29">
            <v>5.1099139530974051E-2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connections"/>
      <sheetName val="Q2 connections"/>
      <sheetName val="Q3 connections"/>
      <sheetName val="Q4 connections"/>
      <sheetName val="Sheet2"/>
      <sheetName val="Sheet3"/>
    </sheetNames>
    <sheetDataSet>
      <sheetData sheetId="0">
        <row r="20">
          <cell r="F20">
            <v>3583</v>
          </cell>
          <cell r="G20">
            <v>3610</v>
          </cell>
          <cell r="H20">
            <v>3719</v>
          </cell>
          <cell r="I20">
            <v>3817</v>
          </cell>
          <cell r="J20">
            <v>3877</v>
          </cell>
        </row>
        <row r="27">
          <cell r="K27">
            <v>8289</v>
          </cell>
        </row>
      </sheetData>
      <sheetData sheetId="1">
        <row r="20">
          <cell r="F20">
            <v>3557</v>
          </cell>
          <cell r="G20">
            <v>3632</v>
          </cell>
          <cell r="H20">
            <v>3741.9999999999995</v>
          </cell>
          <cell r="I20">
            <v>3827</v>
          </cell>
          <cell r="J20">
            <v>3896</v>
          </cell>
        </row>
        <row r="27">
          <cell r="J27">
            <v>8088</v>
          </cell>
          <cell r="K27">
            <v>8352</v>
          </cell>
        </row>
      </sheetData>
      <sheetData sheetId="2">
        <row r="20">
          <cell r="F20">
            <v>3566</v>
          </cell>
          <cell r="G20">
            <v>3671</v>
          </cell>
          <cell r="H20">
            <v>3777</v>
          </cell>
          <cell r="I20">
            <v>3843.9999999999995</v>
          </cell>
          <cell r="J20">
            <v>3916.9999999999995</v>
          </cell>
        </row>
      </sheetData>
      <sheetData sheetId="3">
        <row r="19">
          <cell r="F19">
            <v>3589</v>
          </cell>
          <cell r="G19">
            <v>3710</v>
          </cell>
          <cell r="H19">
            <v>3804</v>
          </cell>
          <cell r="I19">
            <v>3878</v>
          </cell>
          <cell r="J19">
            <v>3947</v>
          </cell>
        </row>
      </sheetData>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solidated"/>
      <sheetName val="Segmented"/>
      <sheetName val="Seg History"/>
      <sheetName val="Wireless"/>
      <sheetName val="Wireless History"/>
      <sheetName val="Wireless Stats"/>
      <sheetName val="Wireless Stats History"/>
      <sheetName val="Wireline"/>
      <sheetName val="Wireline History"/>
      <sheetName val="Wireline Stats"/>
      <sheetName val="Wireline Stats History"/>
      <sheetName val="Graph Data"/>
      <sheetName val="Definitions"/>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8">
          <cell r="B18">
            <v>6130</v>
          </cell>
        </row>
      </sheetData>
      <sheetData sheetId="8" refreshError="1"/>
      <sheetData sheetId="9" refreshError="1"/>
      <sheetData sheetId="10" refreshError="1"/>
      <sheetData sheetId="11">
        <row r="8">
          <cell r="B8">
            <v>1915</v>
          </cell>
          <cell r="C8">
            <v>1952</v>
          </cell>
          <cell r="D8">
            <v>1982</v>
          </cell>
          <cell r="E8">
            <v>2013</v>
          </cell>
          <cell r="F8">
            <v>2046</v>
          </cell>
          <cell r="G8">
            <v>2083</v>
          </cell>
          <cell r="H8">
            <v>2122</v>
          </cell>
          <cell r="I8">
            <v>2173</v>
          </cell>
        </row>
        <row r="13">
          <cell r="I13">
            <v>-50</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rrell.rae@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7"/>
  <sheetViews>
    <sheetView tabSelected="1" zoomScale="70" zoomScaleNormal="70" workbookViewId="0"/>
  </sheetViews>
  <sheetFormatPr defaultRowHeight="12.75" x14ac:dyDescent="0.2"/>
  <cols>
    <col min="1" max="1" width="3.7109375" style="10" customWidth="1"/>
    <col min="2" max="2" width="45.85546875" style="10" customWidth="1"/>
    <col min="3" max="3" width="8.42578125" style="10" customWidth="1"/>
    <col min="4" max="4" width="52.5703125" style="10" customWidth="1"/>
    <col min="5" max="5" width="8" style="10" customWidth="1"/>
    <col min="6" max="6" width="3.7109375" style="10" customWidth="1"/>
    <col min="7" max="16384" width="9.140625" style="10"/>
  </cols>
  <sheetData>
    <row r="1" spans="1:7" ht="13.5" thickTop="1" x14ac:dyDescent="0.2">
      <c r="A1" s="19"/>
      <c r="B1" s="20"/>
      <c r="C1" s="20"/>
      <c r="D1" s="21" t="s">
        <v>3</v>
      </c>
      <c r="E1" s="20"/>
      <c r="F1" s="22"/>
      <c r="G1" s="10" t="s">
        <v>3</v>
      </c>
    </row>
    <row r="2" spans="1:7" x14ac:dyDescent="0.2">
      <c r="A2" s="23"/>
      <c r="B2" s="11"/>
      <c r="C2" s="11"/>
      <c r="D2" s="11"/>
      <c r="E2" s="24" t="s">
        <v>3</v>
      </c>
      <c r="F2" s="25"/>
    </row>
    <row r="3" spans="1:7" x14ac:dyDescent="0.2">
      <c r="A3" s="23"/>
      <c r="B3" s="11"/>
      <c r="C3" s="11"/>
      <c r="D3" s="11"/>
      <c r="E3" s="11"/>
      <c r="F3" s="25"/>
    </row>
    <row r="4" spans="1:7" x14ac:dyDescent="0.2">
      <c r="A4" s="23"/>
      <c r="B4" s="11"/>
      <c r="C4" s="11"/>
      <c r="D4" s="11"/>
      <c r="E4" s="11"/>
      <c r="F4" s="25"/>
    </row>
    <row r="5" spans="1:7" x14ac:dyDescent="0.2">
      <c r="A5" s="23"/>
      <c r="B5" s="11"/>
      <c r="C5" s="11"/>
      <c r="D5" s="11"/>
      <c r="E5" s="11"/>
      <c r="F5" s="25"/>
    </row>
    <row r="6" spans="1:7" x14ac:dyDescent="0.2">
      <c r="A6" s="23"/>
      <c r="B6" s="11"/>
      <c r="C6" s="11"/>
      <c r="D6" s="11"/>
      <c r="E6" s="11"/>
      <c r="F6" s="25"/>
    </row>
    <row r="7" spans="1:7" x14ac:dyDescent="0.2">
      <c r="A7" s="23"/>
      <c r="B7" s="11"/>
      <c r="C7" s="11"/>
      <c r="D7" s="24"/>
      <c r="E7" s="11"/>
      <c r="F7" s="25"/>
    </row>
    <row r="8" spans="1:7" x14ac:dyDescent="0.2">
      <c r="A8" s="23"/>
      <c r="B8" s="11"/>
      <c r="C8" s="11"/>
      <c r="D8" s="11"/>
      <c r="E8" s="11"/>
      <c r="F8" s="25"/>
    </row>
    <row r="9" spans="1:7" x14ac:dyDescent="0.2">
      <c r="A9" s="23"/>
      <c r="B9" s="11"/>
      <c r="C9" s="11"/>
      <c r="D9" s="26"/>
      <c r="E9" s="11"/>
      <c r="F9" s="25"/>
    </row>
    <row r="10" spans="1:7" x14ac:dyDescent="0.2">
      <c r="A10" s="23"/>
      <c r="B10" s="27"/>
      <c r="C10" s="11"/>
      <c r="D10" s="27"/>
      <c r="E10" s="11"/>
      <c r="F10" s="25"/>
    </row>
    <row r="11" spans="1:7" x14ac:dyDescent="0.2">
      <c r="A11" s="23"/>
      <c r="B11" s="11"/>
      <c r="C11" s="11"/>
      <c r="D11" s="11"/>
      <c r="E11" s="11"/>
      <c r="F11" s="25"/>
    </row>
    <row r="12" spans="1:7" x14ac:dyDescent="0.2">
      <c r="A12" s="23"/>
      <c r="B12" s="11"/>
      <c r="C12" s="11"/>
      <c r="D12" s="11"/>
      <c r="E12" s="11"/>
      <c r="F12" s="25"/>
    </row>
    <row r="13" spans="1:7" x14ac:dyDescent="0.2">
      <c r="A13" s="23"/>
      <c r="B13" s="11"/>
      <c r="C13" s="11"/>
      <c r="D13" s="11"/>
      <c r="E13" s="11"/>
      <c r="F13" s="25"/>
    </row>
    <row r="14" spans="1:7" ht="39" customHeight="1" x14ac:dyDescent="0.5">
      <c r="A14" s="838" t="s">
        <v>15</v>
      </c>
      <c r="B14" s="839"/>
      <c r="C14" s="839"/>
      <c r="D14" s="839"/>
      <c r="E14" s="839"/>
      <c r="F14" s="840"/>
    </row>
    <row r="15" spans="1:7" ht="30" x14ac:dyDescent="0.4">
      <c r="A15" s="28"/>
      <c r="B15" s="29"/>
      <c r="C15" s="29"/>
      <c r="D15" s="11"/>
      <c r="E15" s="11"/>
      <c r="F15" s="25"/>
    </row>
    <row r="16" spans="1:7" ht="30" x14ac:dyDescent="0.4">
      <c r="A16" s="28"/>
      <c r="B16" s="29"/>
      <c r="C16" s="29"/>
      <c r="D16" s="11"/>
      <c r="E16" s="11"/>
      <c r="F16" s="25"/>
    </row>
    <row r="17" spans="1:6" ht="33" x14ac:dyDescent="0.45">
      <c r="A17" s="832" t="s">
        <v>268</v>
      </c>
      <c r="B17" s="833"/>
      <c r="C17" s="833"/>
      <c r="D17" s="833"/>
      <c r="E17" s="833"/>
      <c r="F17" s="834"/>
    </row>
    <row r="18" spans="1:6" ht="9.75" customHeight="1" x14ac:dyDescent="0.4">
      <c r="A18" s="30"/>
      <c r="B18" s="31"/>
      <c r="C18" s="31"/>
      <c r="D18" s="11"/>
      <c r="E18" s="11"/>
      <c r="F18" s="25"/>
    </row>
    <row r="19" spans="1:6" ht="33" x14ac:dyDescent="0.45">
      <c r="A19" s="832" t="s">
        <v>16</v>
      </c>
      <c r="B19" s="833"/>
      <c r="C19" s="833"/>
      <c r="D19" s="833"/>
      <c r="E19" s="833"/>
      <c r="F19" s="834"/>
    </row>
    <row r="20" spans="1:6" ht="9.75" customHeight="1" x14ac:dyDescent="0.4">
      <c r="A20" s="30"/>
      <c r="B20" s="31"/>
      <c r="C20" s="31"/>
      <c r="D20" s="11"/>
      <c r="E20" s="11"/>
      <c r="F20" s="25"/>
    </row>
    <row r="21" spans="1:6" ht="25.5" x14ac:dyDescent="0.35">
      <c r="A21" s="829" t="s">
        <v>24</v>
      </c>
      <c r="B21" s="830"/>
      <c r="C21" s="830"/>
      <c r="D21" s="830"/>
      <c r="E21" s="830"/>
      <c r="F21" s="831"/>
    </row>
    <row r="22" spans="1:6" x14ac:dyDescent="0.2">
      <c r="A22" s="23"/>
      <c r="B22" s="11"/>
      <c r="C22" s="11"/>
      <c r="D22" s="11"/>
      <c r="E22" s="11"/>
      <c r="F22" s="25"/>
    </row>
    <row r="23" spans="1:6" x14ac:dyDescent="0.2">
      <c r="A23" s="23"/>
      <c r="B23" s="11"/>
      <c r="C23" s="11"/>
      <c r="D23" s="11"/>
      <c r="E23" s="11"/>
      <c r="F23" s="25"/>
    </row>
    <row r="24" spans="1:6" x14ac:dyDescent="0.2">
      <c r="A24" s="23"/>
      <c r="B24" s="11"/>
      <c r="C24" s="11"/>
      <c r="D24" s="11"/>
      <c r="E24" s="11"/>
      <c r="F24" s="25"/>
    </row>
    <row r="25" spans="1:6" x14ac:dyDescent="0.2">
      <c r="A25" s="23"/>
      <c r="B25" s="11"/>
      <c r="C25" s="11"/>
      <c r="D25" s="11"/>
      <c r="E25" s="11"/>
      <c r="F25" s="25"/>
    </row>
    <row r="26" spans="1:6" ht="18" x14ac:dyDescent="0.25">
      <c r="A26" s="841" t="s">
        <v>109</v>
      </c>
      <c r="B26" s="842"/>
      <c r="C26" s="842"/>
      <c r="D26" s="842"/>
      <c r="E26" s="842"/>
      <c r="F26" s="843"/>
    </row>
    <row r="27" spans="1:6" ht="18" x14ac:dyDescent="0.25">
      <c r="A27" s="841" t="s">
        <v>110</v>
      </c>
      <c r="B27" s="842"/>
      <c r="C27" s="842"/>
      <c r="D27" s="842"/>
      <c r="E27" s="842"/>
      <c r="F27" s="843"/>
    </row>
    <row r="28" spans="1:6" ht="18" x14ac:dyDescent="0.25">
      <c r="A28" s="841" t="s">
        <v>111</v>
      </c>
      <c r="B28" s="842"/>
      <c r="C28" s="842"/>
      <c r="D28" s="842"/>
      <c r="E28" s="842"/>
      <c r="F28" s="843"/>
    </row>
    <row r="29" spans="1:6" ht="15.75" x14ac:dyDescent="0.25">
      <c r="A29" s="847"/>
      <c r="B29" s="845"/>
      <c r="C29" s="845"/>
      <c r="D29" s="845"/>
      <c r="E29" s="845"/>
      <c r="F29" s="846"/>
    </row>
    <row r="30" spans="1:6" s="45" customFormat="1" ht="15.75" x14ac:dyDescent="0.25">
      <c r="A30" s="844"/>
      <c r="B30" s="845"/>
      <c r="C30" s="845"/>
      <c r="D30" s="845"/>
      <c r="E30" s="845"/>
      <c r="F30" s="846"/>
    </row>
    <row r="31" spans="1:6" ht="15.75" x14ac:dyDescent="0.25">
      <c r="A31" s="847"/>
      <c r="B31" s="845"/>
      <c r="C31" s="845"/>
      <c r="D31" s="845"/>
      <c r="E31" s="845"/>
      <c r="F31" s="846"/>
    </row>
    <row r="32" spans="1:6" x14ac:dyDescent="0.2">
      <c r="A32" s="23"/>
      <c r="B32" s="11"/>
      <c r="C32" s="11"/>
      <c r="D32" s="11"/>
      <c r="E32" s="11"/>
      <c r="F32" s="25"/>
    </row>
    <row r="33" spans="1:6" x14ac:dyDescent="0.2">
      <c r="A33" s="23"/>
      <c r="B33" s="11"/>
      <c r="C33" s="11"/>
      <c r="D33" s="11"/>
      <c r="E33" s="11"/>
      <c r="F33" s="25"/>
    </row>
    <row r="34" spans="1:6" ht="12.75" customHeight="1" x14ac:dyDescent="0.25">
      <c r="A34" s="616"/>
      <c r="B34" s="617"/>
      <c r="C34" s="617"/>
      <c r="D34" s="617"/>
      <c r="E34" s="617"/>
      <c r="F34" s="618"/>
    </row>
    <row r="35" spans="1:6" ht="15" x14ac:dyDescent="0.2">
      <c r="A35" s="835"/>
      <c r="B35" s="836"/>
      <c r="C35" s="836"/>
      <c r="D35" s="836"/>
      <c r="E35" s="836"/>
      <c r="F35" s="837"/>
    </row>
    <row r="36" spans="1:6" x14ac:dyDescent="0.2">
      <c r="A36" s="23"/>
      <c r="B36" s="11"/>
      <c r="C36" s="11"/>
      <c r="D36" s="11"/>
      <c r="E36" s="11"/>
      <c r="F36" s="25"/>
    </row>
    <row r="37" spans="1:6" x14ac:dyDescent="0.2">
      <c r="A37" s="23"/>
      <c r="B37" s="11"/>
      <c r="C37" s="11"/>
      <c r="D37" s="11"/>
      <c r="E37" s="11"/>
      <c r="F37" s="25"/>
    </row>
    <row r="38" spans="1:6" x14ac:dyDescent="0.2">
      <c r="A38" s="23"/>
      <c r="B38" s="11"/>
      <c r="C38" s="11"/>
      <c r="D38" s="11"/>
      <c r="E38" s="11"/>
      <c r="F38" s="25"/>
    </row>
    <row r="39" spans="1:6" x14ac:dyDescent="0.2">
      <c r="A39" s="23"/>
      <c r="B39" s="11"/>
      <c r="C39" s="11"/>
      <c r="D39" s="11"/>
      <c r="E39" s="11"/>
      <c r="F39" s="25"/>
    </row>
    <row r="40" spans="1:6" x14ac:dyDescent="0.2">
      <c r="A40" s="23"/>
      <c r="B40" s="11"/>
      <c r="C40" s="11"/>
      <c r="D40" s="11"/>
      <c r="E40" s="11"/>
      <c r="F40" s="25"/>
    </row>
    <row r="41" spans="1:6" x14ac:dyDescent="0.2">
      <c r="A41" s="23"/>
      <c r="B41" s="11"/>
      <c r="C41" s="11"/>
      <c r="D41" s="11"/>
      <c r="E41" s="11"/>
      <c r="F41" s="25"/>
    </row>
    <row r="42" spans="1:6" x14ac:dyDescent="0.2">
      <c r="A42" s="23"/>
      <c r="B42" s="11"/>
      <c r="C42" s="11"/>
      <c r="D42" s="11"/>
      <c r="E42" s="11"/>
      <c r="F42" s="25"/>
    </row>
    <row r="43" spans="1:6" ht="15.75" x14ac:dyDescent="0.25">
      <c r="A43" s="32"/>
      <c r="B43" s="64" t="s">
        <v>17</v>
      </c>
      <c r="C43" s="105"/>
      <c r="D43" s="65" t="s">
        <v>23</v>
      </c>
      <c r="E43" s="66" t="s">
        <v>3</v>
      </c>
      <c r="F43" s="33"/>
    </row>
    <row r="44" spans="1:6" ht="15.75" x14ac:dyDescent="0.25">
      <c r="A44" s="34"/>
      <c r="B44" s="35" t="s">
        <v>18</v>
      </c>
      <c r="C44" s="106"/>
      <c r="D44" s="36" t="s">
        <v>15</v>
      </c>
      <c r="E44" s="37"/>
      <c r="F44" s="33"/>
    </row>
    <row r="45" spans="1:6" ht="15" x14ac:dyDescent="0.2">
      <c r="A45" s="34"/>
      <c r="B45" s="35" t="s">
        <v>20</v>
      </c>
      <c r="C45" s="106"/>
      <c r="D45" s="38" t="s">
        <v>37</v>
      </c>
      <c r="E45" s="37">
        <v>2</v>
      </c>
      <c r="F45" s="33"/>
    </row>
    <row r="46" spans="1:6" ht="15" x14ac:dyDescent="0.2">
      <c r="A46" s="39"/>
      <c r="B46" s="40" t="s">
        <v>21</v>
      </c>
      <c r="C46" s="41"/>
      <c r="D46" s="38" t="s">
        <v>31</v>
      </c>
      <c r="E46" s="37">
        <v>3</v>
      </c>
      <c r="F46" s="33"/>
    </row>
    <row r="47" spans="1:6" ht="15" x14ac:dyDescent="0.2">
      <c r="A47" s="39"/>
      <c r="B47" s="40" t="s">
        <v>22</v>
      </c>
      <c r="C47" s="41"/>
      <c r="D47" s="38" t="s">
        <v>39</v>
      </c>
      <c r="E47" s="37">
        <v>4</v>
      </c>
      <c r="F47" s="33"/>
    </row>
    <row r="48" spans="1:6" ht="15.75" x14ac:dyDescent="0.25">
      <c r="A48" s="39"/>
      <c r="B48" s="15"/>
      <c r="C48" s="41"/>
      <c r="D48" s="36" t="s">
        <v>52</v>
      </c>
      <c r="E48" s="37"/>
      <c r="F48" s="33"/>
    </row>
    <row r="49" spans="1:8" ht="15" x14ac:dyDescent="0.2">
      <c r="A49" s="34"/>
      <c r="B49" s="503" t="s">
        <v>142</v>
      </c>
      <c r="C49" s="106"/>
      <c r="D49" s="38" t="s">
        <v>32</v>
      </c>
      <c r="E49" s="37">
        <v>5</v>
      </c>
      <c r="F49" s="33"/>
    </row>
    <row r="50" spans="1:8" ht="15" x14ac:dyDescent="0.2">
      <c r="A50" s="34"/>
      <c r="B50" s="503" t="s">
        <v>229</v>
      </c>
      <c r="C50" s="106"/>
      <c r="D50" s="38" t="s">
        <v>33</v>
      </c>
      <c r="E50" s="37">
        <v>6</v>
      </c>
      <c r="F50" s="33"/>
    </row>
    <row r="51" spans="1:8" ht="15" x14ac:dyDescent="0.2">
      <c r="A51" s="34"/>
      <c r="B51" s="504" t="s">
        <v>143</v>
      </c>
      <c r="C51" s="106"/>
      <c r="D51" s="38" t="s">
        <v>34</v>
      </c>
      <c r="E51" s="37">
        <v>7</v>
      </c>
      <c r="F51" s="33"/>
    </row>
    <row r="52" spans="1:8" ht="15" x14ac:dyDescent="0.2">
      <c r="A52" s="39"/>
      <c r="B52" s="35"/>
      <c r="C52" s="41"/>
      <c r="D52" s="38" t="s">
        <v>35</v>
      </c>
      <c r="E52" s="37">
        <v>8</v>
      </c>
      <c r="F52" s="33"/>
    </row>
    <row r="53" spans="1:8" ht="15.75" x14ac:dyDescent="0.25">
      <c r="A53" s="34"/>
      <c r="B53" s="35" t="s">
        <v>144</v>
      </c>
      <c r="C53" s="106"/>
      <c r="D53" s="36" t="s">
        <v>53</v>
      </c>
      <c r="E53" s="37"/>
      <c r="F53" s="33"/>
    </row>
    <row r="54" spans="1:8" ht="15" x14ac:dyDescent="0.2">
      <c r="A54" s="34"/>
      <c r="B54" s="35" t="s">
        <v>118</v>
      </c>
      <c r="C54" s="106"/>
      <c r="D54" s="38" t="s">
        <v>32</v>
      </c>
      <c r="E54" s="37">
        <v>9</v>
      </c>
      <c r="F54" s="33"/>
    </row>
    <row r="55" spans="1:8" ht="15" x14ac:dyDescent="0.2">
      <c r="A55" s="34"/>
      <c r="B55" s="42" t="s">
        <v>19</v>
      </c>
      <c r="C55" s="106"/>
      <c r="D55" s="38" t="s">
        <v>33</v>
      </c>
      <c r="E55" s="37">
        <v>10</v>
      </c>
      <c r="F55" s="33"/>
    </row>
    <row r="56" spans="1:8" ht="15" x14ac:dyDescent="0.2">
      <c r="A56" s="39"/>
      <c r="B56" s="11"/>
      <c r="C56" s="41"/>
      <c r="D56" s="38" t="s">
        <v>34</v>
      </c>
      <c r="E56" s="37">
        <v>11</v>
      </c>
      <c r="F56" s="33"/>
    </row>
    <row r="57" spans="1:8" ht="15" x14ac:dyDescent="0.2">
      <c r="A57" s="39"/>
      <c r="B57" s="41"/>
      <c r="C57" s="41"/>
      <c r="D57" s="38" t="s">
        <v>35</v>
      </c>
      <c r="E57" s="37">
        <v>12</v>
      </c>
      <c r="F57" s="33"/>
    </row>
    <row r="58" spans="1:8" ht="15.75" x14ac:dyDescent="0.25">
      <c r="A58" s="32"/>
      <c r="B58" s="1"/>
      <c r="C58" s="1"/>
      <c r="D58" s="53" t="s">
        <v>78</v>
      </c>
      <c r="E58" s="108">
        <v>13</v>
      </c>
      <c r="F58" s="33"/>
    </row>
    <row r="59" spans="1:8" ht="15.75" thickBot="1" x14ac:dyDescent="0.25">
      <c r="A59" s="110"/>
      <c r="B59" s="109"/>
      <c r="C59" s="109"/>
      <c r="D59" s="107"/>
      <c r="E59" s="109"/>
      <c r="F59" s="111"/>
    </row>
    <row r="60" spans="1:8" ht="15" x14ac:dyDescent="0.2">
      <c r="A60" s="11"/>
      <c r="B60" s="11"/>
      <c r="C60" s="11"/>
      <c r="D60" s="1"/>
      <c r="E60" s="1"/>
      <c r="F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row>
    <row r="67" spans="4:5" x14ac:dyDescent="0.2">
      <c r="D67" s="11"/>
      <c r="E67" s="11"/>
    </row>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Second Quarter, 2016&amp;R&amp;9TELUS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1"/>
  <sheetViews>
    <sheetView showGridLines="0" defaultGridColor="0" topLeftCell="A19" colorId="8" zoomScale="75" zoomScaleNormal="75" zoomScaleSheetLayoutView="70" workbookViewId="0">
      <selection activeCell="K24" sqref="K24"/>
    </sheetView>
  </sheetViews>
  <sheetFormatPr defaultColWidth="8.85546875" defaultRowHeight="18" customHeight="1" x14ac:dyDescent="0.2"/>
  <cols>
    <col min="1" max="1" width="71.42578125" style="171" bestFit="1" customWidth="1"/>
    <col min="2" max="2" width="7.5703125" style="159" hidden="1" customWidth="1"/>
    <col min="3" max="3" width="7.5703125" style="171" hidden="1" customWidth="1"/>
    <col min="4" max="9" width="12.7109375" style="171" customWidth="1"/>
    <col min="10" max="10" width="3.7109375" style="171" customWidth="1"/>
    <col min="11" max="11" width="13.28515625" style="171" customWidth="1"/>
    <col min="12" max="12" width="12.7109375" style="171" customWidth="1"/>
    <col min="13" max="16" width="8.85546875" style="171" customWidth="1"/>
    <col min="17" max="17" width="12" style="171" bestFit="1" customWidth="1"/>
    <col min="18" max="16384" width="8.85546875" style="171"/>
  </cols>
  <sheetData>
    <row r="1" spans="1:17" ht="24" customHeight="1" x14ac:dyDescent="0.35">
      <c r="A1" s="874" t="s">
        <v>49</v>
      </c>
      <c r="B1" s="874"/>
      <c r="C1" s="874"/>
      <c r="D1" s="874"/>
      <c r="E1" s="874"/>
      <c r="F1" s="874"/>
      <c r="G1" s="874"/>
      <c r="H1" s="874"/>
      <c r="I1" s="874"/>
      <c r="J1" s="874"/>
      <c r="K1" s="874"/>
      <c r="L1" s="874"/>
    </row>
    <row r="2" spans="1:17" ht="24" customHeight="1" x14ac:dyDescent="0.3">
      <c r="A2" s="865" t="s">
        <v>168</v>
      </c>
      <c r="B2" s="865"/>
      <c r="C2" s="865"/>
      <c r="D2" s="865"/>
      <c r="E2" s="865"/>
      <c r="F2" s="865"/>
      <c r="G2" s="865"/>
      <c r="H2" s="865"/>
      <c r="I2" s="865"/>
      <c r="J2" s="865"/>
      <c r="K2" s="865"/>
      <c r="L2" s="865"/>
    </row>
    <row r="3" spans="1:17" ht="18" customHeight="1" x14ac:dyDescent="0.3">
      <c r="A3" s="400"/>
      <c r="B3" s="417"/>
      <c r="C3" s="418"/>
      <c r="D3" s="418"/>
      <c r="E3" s="418"/>
      <c r="F3" s="418"/>
      <c r="G3" s="418"/>
      <c r="H3" s="418"/>
      <c r="I3" s="418"/>
      <c r="J3" s="400"/>
      <c r="K3" s="400"/>
      <c r="L3" s="186" t="s">
        <v>3</v>
      </c>
    </row>
    <row r="4" spans="1:17" ht="18" customHeight="1" x14ac:dyDescent="0.3">
      <c r="A4" s="401"/>
      <c r="B4" s="419"/>
      <c r="C4" s="420"/>
      <c r="D4" s="401"/>
      <c r="E4" s="421"/>
      <c r="F4" s="420"/>
      <c r="G4" s="420"/>
      <c r="H4" s="392"/>
    </row>
    <row r="5" spans="1:17" s="158" customFormat="1" ht="18" customHeight="1" x14ac:dyDescent="0.25">
      <c r="A5" s="187"/>
      <c r="B5" s="749"/>
      <c r="C5" s="750"/>
      <c r="D5" s="876" t="s">
        <v>25</v>
      </c>
      <c r="E5" s="877"/>
      <c r="F5" s="877"/>
      <c r="G5" s="877"/>
      <c r="H5" s="877"/>
      <c r="I5" s="878"/>
      <c r="K5" s="164" t="s">
        <v>266</v>
      </c>
      <c r="L5" s="164" t="s">
        <v>26</v>
      </c>
    </row>
    <row r="6" spans="1:17" s="188" customFormat="1" ht="18" customHeight="1" x14ac:dyDescent="0.25">
      <c r="A6" s="189" t="s">
        <v>36</v>
      </c>
      <c r="B6" s="167" t="s">
        <v>249</v>
      </c>
      <c r="C6" s="168" t="s">
        <v>250</v>
      </c>
      <c r="D6" s="167" t="s">
        <v>251</v>
      </c>
      <c r="E6" s="168" t="s">
        <v>252</v>
      </c>
      <c r="F6" s="168" t="s">
        <v>184</v>
      </c>
      <c r="G6" s="168" t="s">
        <v>185</v>
      </c>
      <c r="H6" s="168" t="s">
        <v>186</v>
      </c>
      <c r="I6" s="169" t="s">
        <v>187</v>
      </c>
      <c r="J6" s="158"/>
      <c r="K6" s="167">
        <v>2016</v>
      </c>
      <c r="L6" s="170">
        <v>2015</v>
      </c>
      <c r="M6" s="215"/>
      <c r="N6" s="215"/>
      <c r="O6" s="215"/>
      <c r="P6" s="215"/>
      <c r="Q6" s="215"/>
    </row>
    <row r="7" spans="1:17" ht="18" customHeight="1" x14ac:dyDescent="0.25">
      <c r="A7" s="402" t="s">
        <v>5</v>
      </c>
      <c r="B7" s="641"/>
      <c r="C7" s="172"/>
      <c r="D7" s="388"/>
      <c r="E7" s="761"/>
      <c r="F7" s="762"/>
      <c r="G7" s="172"/>
      <c r="H7" s="172"/>
      <c r="I7" s="174"/>
      <c r="J7" s="203"/>
      <c r="K7" s="388"/>
      <c r="L7" s="173"/>
      <c r="M7" s="215"/>
      <c r="N7" s="215"/>
      <c r="O7" s="215"/>
      <c r="P7" s="215"/>
      <c r="Q7" s="215"/>
    </row>
    <row r="8" spans="1:17" ht="18" customHeight="1" x14ac:dyDescent="0.2">
      <c r="A8" s="159" t="s">
        <v>101</v>
      </c>
      <c r="B8" s="119"/>
      <c r="C8" s="120"/>
      <c r="D8" s="570">
        <f>'[20]MD&amp;A 5.5 QTRLY wireLINE 2016'!$B$37</f>
        <v>990</v>
      </c>
      <c r="E8" s="244">
        <f>'[21]MD&amp;A 5.5 QTRLY wireLINE 2016'!$B$5</f>
        <v>993</v>
      </c>
      <c r="F8" s="120">
        <v>991</v>
      </c>
      <c r="G8" s="120">
        <v>950</v>
      </c>
      <c r="H8" s="120">
        <v>928</v>
      </c>
      <c r="I8" s="244">
        <v>903</v>
      </c>
      <c r="J8" s="203"/>
      <c r="K8" s="124">
        <f>SUM(B8:E8)</f>
        <v>1983</v>
      </c>
      <c r="L8" s="243">
        <f>SUM(F8:I8)</f>
        <v>3772</v>
      </c>
      <c r="M8" s="215"/>
      <c r="N8" s="215"/>
      <c r="O8" s="215"/>
      <c r="P8" s="215"/>
      <c r="Q8" s="215"/>
    </row>
    <row r="9" spans="1:17" ht="18" customHeight="1" x14ac:dyDescent="0.2">
      <c r="A9" s="159" t="s">
        <v>181</v>
      </c>
      <c r="B9" s="119"/>
      <c r="C9" s="120"/>
      <c r="D9" s="570">
        <f>'[20]MD&amp;A 5.5 QTRLY wireLINE 2016'!$B$38</f>
        <v>340</v>
      </c>
      <c r="E9" s="244">
        <f>'[21]MD&amp;A 5.5 QTRLY wireLINE 2016'!$B$6</f>
        <v>348</v>
      </c>
      <c r="F9" s="120">
        <v>358</v>
      </c>
      <c r="G9" s="120">
        <v>373</v>
      </c>
      <c r="H9" s="120">
        <v>383</v>
      </c>
      <c r="I9" s="244">
        <v>382</v>
      </c>
      <c r="J9" s="203"/>
      <c r="K9" s="124">
        <f>SUM(B9:E9)</f>
        <v>688</v>
      </c>
      <c r="L9" s="243">
        <f>SUM(F9:I9)</f>
        <v>1496</v>
      </c>
      <c r="M9" s="215"/>
      <c r="N9" s="215"/>
      <c r="O9" s="215"/>
      <c r="P9" s="215"/>
      <c r="Q9" s="215"/>
    </row>
    <row r="10" spans="1:17" ht="18" customHeight="1" x14ac:dyDescent="0.2">
      <c r="A10" s="159" t="s">
        <v>102</v>
      </c>
      <c r="B10" s="121"/>
      <c r="C10" s="122"/>
      <c r="D10" s="575">
        <f>'[20]MD&amp;A 5.5 QTRLY wireLINE 2016'!$B$39</f>
        <v>55</v>
      </c>
      <c r="E10" s="250">
        <f>'[21]MD&amp;A 5.5 QTRLY wireLINE 2016'!$B$7</f>
        <v>58</v>
      </c>
      <c r="F10" s="122">
        <v>72</v>
      </c>
      <c r="G10" s="122">
        <v>53</v>
      </c>
      <c r="H10" s="122">
        <v>57</v>
      </c>
      <c r="I10" s="250">
        <v>56</v>
      </c>
      <c r="J10" s="203"/>
      <c r="K10" s="249">
        <f>SUM(B10:E10)</f>
        <v>113</v>
      </c>
      <c r="L10" s="243">
        <f>SUM(F10:I10)</f>
        <v>238</v>
      </c>
      <c r="M10" s="215"/>
      <c r="N10" s="215"/>
      <c r="O10" s="215"/>
      <c r="P10" s="215"/>
      <c r="Q10" s="215"/>
    </row>
    <row r="11" spans="1:17" ht="18" customHeight="1" x14ac:dyDescent="0.25">
      <c r="A11" s="226" t="s">
        <v>205</v>
      </c>
      <c r="B11" s="119">
        <f t="shared" ref="B11:I11" si="0">SUM(B8:B10)</f>
        <v>0</v>
      </c>
      <c r="C11" s="120">
        <f t="shared" si="0"/>
        <v>0</v>
      </c>
      <c r="D11" s="570">
        <f t="shared" si="0"/>
        <v>1385</v>
      </c>
      <c r="E11" s="244">
        <f t="shared" si="0"/>
        <v>1399</v>
      </c>
      <c r="F11" s="120">
        <f t="shared" si="0"/>
        <v>1421</v>
      </c>
      <c r="G11" s="120">
        <f t="shared" si="0"/>
        <v>1376</v>
      </c>
      <c r="H11" s="120">
        <f t="shared" si="0"/>
        <v>1368</v>
      </c>
      <c r="I11" s="244">
        <f t="shared" si="0"/>
        <v>1341</v>
      </c>
      <c r="J11" s="203"/>
      <c r="K11" s="127">
        <f>SUM(K8:K10)</f>
        <v>2784</v>
      </c>
      <c r="L11" s="274">
        <f>SUM(L8:L10)</f>
        <v>5506</v>
      </c>
      <c r="M11" s="215"/>
      <c r="N11" s="215"/>
      <c r="O11" s="215"/>
      <c r="P11" s="215"/>
      <c r="Q11" s="215"/>
    </row>
    <row r="12" spans="1:17" ht="18" customHeight="1" x14ac:dyDescent="0.2">
      <c r="A12" s="159" t="s">
        <v>107</v>
      </c>
      <c r="B12" s="119"/>
      <c r="C12" s="120"/>
      <c r="D12" s="570">
        <f>'[20]MD&amp;A 5.5 QTRLY wireLINE 2016'!$B$41</f>
        <v>9</v>
      </c>
      <c r="E12" s="244">
        <f>'[21]MD&amp;A 5.5 QTRLY wireLINE 2016'!$B$9</f>
        <v>7</v>
      </c>
      <c r="F12" s="120">
        <v>24</v>
      </c>
      <c r="G12" s="120">
        <v>12</v>
      </c>
      <c r="H12" s="120">
        <v>12</v>
      </c>
      <c r="I12" s="244">
        <v>15</v>
      </c>
      <c r="J12" s="203"/>
      <c r="K12" s="124">
        <f>SUM(B12:E12)</f>
        <v>16</v>
      </c>
      <c r="L12" s="243">
        <f>SUM(F12:I12)</f>
        <v>63</v>
      </c>
      <c r="M12" s="215"/>
      <c r="N12" s="215"/>
      <c r="O12" s="215"/>
      <c r="P12" s="215"/>
      <c r="Q12" s="215"/>
    </row>
    <row r="13" spans="1:17" ht="18" customHeight="1" x14ac:dyDescent="0.25">
      <c r="A13" s="226" t="s">
        <v>1</v>
      </c>
      <c r="B13" s="115">
        <f t="shared" ref="B13:I13" si="1">+B11+B12</f>
        <v>0</v>
      </c>
      <c r="C13" s="116">
        <f t="shared" si="1"/>
        <v>0</v>
      </c>
      <c r="D13" s="684">
        <f t="shared" si="1"/>
        <v>1394</v>
      </c>
      <c r="E13" s="275">
        <f t="shared" si="1"/>
        <v>1406</v>
      </c>
      <c r="F13" s="116">
        <f t="shared" si="1"/>
        <v>1445</v>
      </c>
      <c r="G13" s="116">
        <f t="shared" si="1"/>
        <v>1388</v>
      </c>
      <c r="H13" s="116">
        <f t="shared" si="1"/>
        <v>1380</v>
      </c>
      <c r="I13" s="275">
        <f t="shared" si="1"/>
        <v>1356</v>
      </c>
      <c r="J13" s="203"/>
      <c r="K13" s="127">
        <f>+K11+K12</f>
        <v>2800</v>
      </c>
      <c r="L13" s="274">
        <f>+L11+L12</f>
        <v>5569</v>
      </c>
      <c r="M13" s="215"/>
      <c r="N13" s="215"/>
      <c r="O13" s="215"/>
      <c r="P13" s="215"/>
      <c r="Q13" s="215"/>
    </row>
    <row r="14" spans="1:17" ht="18" customHeight="1" x14ac:dyDescent="0.2">
      <c r="A14" s="159" t="s">
        <v>4</v>
      </c>
      <c r="B14" s="121"/>
      <c r="C14" s="120"/>
      <c r="D14" s="570">
        <f>'[20]MD&amp;A 5.5 QTRLY wireLINE 2016'!$B$43</f>
        <v>48</v>
      </c>
      <c r="E14" s="244">
        <f>'[21]MD&amp;A 5.5 QTRLY wireLINE 2016'!$B$11</f>
        <v>47</v>
      </c>
      <c r="F14" s="122">
        <v>44</v>
      </c>
      <c r="G14" s="120">
        <v>44</v>
      </c>
      <c r="H14" s="120">
        <v>43</v>
      </c>
      <c r="I14" s="244">
        <v>43</v>
      </c>
      <c r="J14" s="213"/>
      <c r="K14" s="124">
        <f>SUM(B14:E14)</f>
        <v>95</v>
      </c>
      <c r="L14" s="243">
        <f>SUM(F14:I14)</f>
        <v>174</v>
      </c>
      <c r="M14" s="215"/>
      <c r="N14" s="215"/>
      <c r="O14" s="215"/>
      <c r="P14" s="215"/>
      <c r="Q14" s="215"/>
    </row>
    <row r="15" spans="1:17" ht="18" customHeight="1" x14ac:dyDescent="0.25">
      <c r="A15" s="226" t="s">
        <v>2</v>
      </c>
      <c r="B15" s="119">
        <f t="shared" ref="B15:I15" si="2">+B13+B14</f>
        <v>0</v>
      </c>
      <c r="C15" s="116">
        <f>+C13+C14</f>
        <v>0</v>
      </c>
      <c r="D15" s="684">
        <f t="shared" si="2"/>
        <v>1442</v>
      </c>
      <c r="E15" s="275">
        <f t="shared" si="2"/>
        <v>1453</v>
      </c>
      <c r="F15" s="120">
        <f t="shared" si="2"/>
        <v>1489</v>
      </c>
      <c r="G15" s="116">
        <f t="shared" si="2"/>
        <v>1432</v>
      </c>
      <c r="H15" s="116">
        <f t="shared" si="2"/>
        <v>1423</v>
      </c>
      <c r="I15" s="275">
        <f t="shared" si="2"/>
        <v>1399</v>
      </c>
      <c r="J15" s="213"/>
      <c r="K15" s="127">
        <f>+K13+K14</f>
        <v>2895</v>
      </c>
      <c r="L15" s="274">
        <f>+L13+L14</f>
        <v>5743</v>
      </c>
      <c r="M15" s="215"/>
      <c r="N15" s="215"/>
      <c r="O15" s="215"/>
      <c r="P15" s="215"/>
      <c r="Q15" s="215"/>
    </row>
    <row r="16" spans="1:17" ht="18" customHeight="1" x14ac:dyDescent="0.2">
      <c r="A16" s="159"/>
      <c r="B16" s="721"/>
      <c r="C16" s="245"/>
      <c r="D16" s="574"/>
      <c r="E16" s="223"/>
      <c r="F16" s="245"/>
      <c r="G16" s="245"/>
      <c r="H16" s="245"/>
      <c r="I16" s="223"/>
      <c r="J16" s="172"/>
      <c r="K16" s="261"/>
      <c r="L16" s="262"/>
      <c r="M16" s="215"/>
      <c r="N16" s="215"/>
      <c r="O16" s="215"/>
      <c r="P16" s="215"/>
      <c r="Q16" s="215"/>
    </row>
    <row r="17" spans="1:17" s="159" customFormat="1" ht="18" customHeight="1" x14ac:dyDescent="0.2">
      <c r="A17" s="159" t="s">
        <v>108</v>
      </c>
      <c r="B17" s="119"/>
      <c r="C17" s="120"/>
      <c r="D17" s="570">
        <f>+'[20]MD&amp;A 5.5 QTRLY wireLINE 2016'!$B$48</f>
        <v>576</v>
      </c>
      <c r="E17" s="244">
        <f>'[21]MD&amp;A 5.5 QTRLY wireLINE 2016'!$B$16</f>
        <v>567</v>
      </c>
      <c r="F17" s="120">
        <v>578</v>
      </c>
      <c r="G17" s="120">
        <v>568</v>
      </c>
      <c r="H17" s="120">
        <v>589</v>
      </c>
      <c r="I17" s="244">
        <v>561</v>
      </c>
      <c r="J17" s="422"/>
      <c r="K17" s="119">
        <f>SUM(B17:E17)</f>
        <v>1143</v>
      </c>
      <c r="L17" s="243">
        <f>SUM(F17:I17)</f>
        <v>2296</v>
      </c>
      <c r="M17" s="215"/>
      <c r="N17" s="215"/>
      <c r="O17" s="215"/>
      <c r="P17" s="215"/>
      <c r="Q17" s="215"/>
    </row>
    <row r="18" spans="1:17" s="159" customFormat="1" ht="18" customHeight="1" x14ac:dyDescent="0.2">
      <c r="A18" s="159" t="s">
        <v>169</v>
      </c>
      <c r="B18" s="121"/>
      <c r="C18" s="122"/>
      <c r="D18" s="575">
        <f>'[20]MD&amp;A 5.5 QTRLY wireLINE 2016'!$B$49</f>
        <v>470</v>
      </c>
      <c r="E18" s="250">
        <f>'[21]MD&amp;A 5.5 QTRLY wireLINE 2016'!$B$17</f>
        <v>502</v>
      </c>
      <c r="F18" s="122">
        <v>561</v>
      </c>
      <c r="G18" s="122">
        <v>511</v>
      </c>
      <c r="H18" s="122">
        <v>472</v>
      </c>
      <c r="I18" s="250">
        <v>447</v>
      </c>
      <c r="J18" s="422"/>
      <c r="K18" s="119">
        <f>SUM(B18:E18)</f>
        <v>972</v>
      </c>
      <c r="L18" s="243">
        <f>SUM(F18:I18)</f>
        <v>1991</v>
      </c>
      <c r="M18" s="215"/>
      <c r="N18" s="215"/>
      <c r="O18" s="215"/>
      <c r="P18" s="215"/>
      <c r="Q18" s="215"/>
    </row>
    <row r="19" spans="1:17" s="159" customFormat="1" ht="18" customHeight="1" x14ac:dyDescent="0.25">
      <c r="A19" s="226" t="s">
        <v>61</v>
      </c>
      <c r="B19" s="124">
        <f t="shared" ref="B19:I19" si="3">SUM(B17:B18)</f>
        <v>0</v>
      </c>
      <c r="C19" s="120">
        <f t="shared" si="3"/>
        <v>0</v>
      </c>
      <c r="D19" s="570">
        <f t="shared" si="3"/>
        <v>1046</v>
      </c>
      <c r="E19" s="244">
        <f t="shared" si="3"/>
        <v>1069</v>
      </c>
      <c r="F19" s="120">
        <f t="shared" si="3"/>
        <v>1139</v>
      </c>
      <c r="G19" s="120">
        <f t="shared" si="3"/>
        <v>1079</v>
      </c>
      <c r="H19" s="120">
        <f t="shared" si="3"/>
        <v>1061</v>
      </c>
      <c r="I19" s="244">
        <f t="shared" si="3"/>
        <v>1008</v>
      </c>
      <c r="J19" s="422"/>
      <c r="K19" s="283">
        <f>SUM(K17:K18)</f>
        <v>2115</v>
      </c>
      <c r="L19" s="283">
        <f>+L17+L18</f>
        <v>4287</v>
      </c>
      <c r="M19" s="215"/>
      <c r="N19" s="215"/>
      <c r="O19" s="215"/>
      <c r="P19" s="215"/>
      <c r="Q19" s="215"/>
    </row>
    <row r="20" spans="1:17" ht="18" customHeight="1" x14ac:dyDescent="0.2">
      <c r="A20" s="159"/>
      <c r="B20" s="124"/>
      <c r="C20" s="120"/>
      <c r="D20" s="570"/>
      <c r="E20" s="244"/>
      <c r="F20" s="120"/>
      <c r="G20" s="120"/>
      <c r="H20" s="120"/>
      <c r="I20" s="244"/>
      <c r="J20" s="203"/>
      <c r="K20" s="243"/>
      <c r="L20" s="243"/>
      <c r="O20" s="392"/>
    </row>
    <row r="21" spans="1:17" ht="21" customHeight="1" thickBot="1" x14ac:dyDescent="0.3">
      <c r="A21" s="226" t="s">
        <v>76</v>
      </c>
      <c r="B21" s="424">
        <f t="shared" ref="B21:I21" si="4">+B15-B19</f>
        <v>0</v>
      </c>
      <c r="C21" s="407">
        <f t="shared" si="4"/>
        <v>0</v>
      </c>
      <c r="D21" s="774">
        <f t="shared" si="4"/>
        <v>396</v>
      </c>
      <c r="E21" s="426">
        <f t="shared" si="4"/>
        <v>384</v>
      </c>
      <c r="F21" s="407">
        <f t="shared" si="4"/>
        <v>350</v>
      </c>
      <c r="G21" s="407">
        <f t="shared" si="4"/>
        <v>353</v>
      </c>
      <c r="H21" s="407">
        <f t="shared" si="4"/>
        <v>362</v>
      </c>
      <c r="I21" s="426">
        <f t="shared" si="4"/>
        <v>391</v>
      </c>
      <c r="J21" s="118"/>
      <c r="K21" s="425">
        <f>+K15-K19</f>
        <v>780</v>
      </c>
      <c r="L21" s="425">
        <f>+L15-L19</f>
        <v>1456</v>
      </c>
    </row>
    <row r="22" spans="1:17" ht="18" customHeight="1" thickTop="1" x14ac:dyDescent="0.2">
      <c r="A22" s="159"/>
      <c r="B22" s="458"/>
      <c r="C22" s="271"/>
      <c r="D22" s="576"/>
      <c r="E22" s="174"/>
      <c r="F22" s="271"/>
      <c r="G22" s="271"/>
      <c r="H22" s="172"/>
      <c r="I22" s="174"/>
      <c r="J22" s="203"/>
      <c r="K22" s="269"/>
      <c r="L22" s="269"/>
    </row>
    <row r="23" spans="1:17" ht="18" customHeight="1" x14ac:dyDescent="0.25">
      <c r="A23" s="226" t="s">
        <v>163</v>
      </c>
      <c r="B23" s="505"/>
      <c r="C23" s="506"/>
      <c r="D23" s="743">
        <f>+'[23]Wireline Flash-QTR-2016'!$B$32</f>
        <v>0.27500000000000002</v>
      </c>
      <c r="E23" s="551">
        <v>0.26400000000000001</v>
      </c>
      <c r="F23" s="506">
        <v>0.23499999999999999</v>
      </c>
      <c r="G23" s="506">
        <v>0.247</v>
      </c>
      <c r="H23" s="506">
        <v>0.254</v>
      </c>
      <c r="I23" s="551">
        <v>0.28000000000000003</v>
      </c>
      <c r="J23" s="159"/>
      <c r="K23" s="552">
        <f>+'[23]Wireline Flash-QTR-2016'!$M$32</f>
        <v>0.27</v>
      </c>
      <c r="L23" s="360">
        <v>0.254</v>
      </c>
      <c r="N23" s="652"/>
    </row>
    <row r="24" spans="1:17" ht="18" customHeight="1" x14ac:dyDescent="0.2">
      <c r="A24" s="159"/>
      <c r="B24" s="124"/>
      <c r="C24" s="120"/>
      <c r="D24" s="570"/>
      <c r="E24" s="244"/>
      <c r="F24" s="120"/>
      <c r="G24" s="120"/>
      <c r="H24" s="120"/>
      <c r="I24" s="244"/>
      <c r="J24" s="213"/>
      <c r="K24" s="243"/>
      <c r="L24" s="243"/>
    </row>
    <row r="25" spans="1:17" s="371" customFormat="1" ht="18" customHeight="1" x14ac:dyDescent="0.25">
      <c r="A25" s="226" t="s">
        <v>14</v>
      </c>
      <c r="B25" s="124"/>
      <c r="C25" s="120"/>
      <c r="D25" s="570">
        <v>511</v>
      </c>
      <c r="E25" s="244">
        <f>'[21]2016 &amp; 2015 Segmented'!$H$18</f>
        <v>438</v>
      </c>
      <c r="F25" s="120">
        <v>446</v>
      </c>
      <c r="G25" s="120">
        <v>414</v>
      </c>
      <c r="H25" s="120">
        <v>437</v>
      </c>
      <c r="I25" s="244">
        <v>387</v>
      </c>
      <c r="J25" s="427"/>
      <c r="K25" s="277">
        <f>SUM(B25:E25)</f>
        <v>949</v>
      </c>
      <c r="L25" s="243">
        <f>SUM(F25:I25)</f>
        <v>1684</v>
      </c>
    </row>
    <row r="26" spans="1:17" s="371" customFormat="1" ht="18" customHeight="1" x14ac:dyDescent="0.25">
      <c r="A26" s="226"/>
      <c r="B26" s="428"/>
      <c r="C26" s="303"/>
      <c r="D26" s="775"/>
      <c r="E26" s="430"/>
      <c r="F26" s="303"/>
      <c r="G26" s="303"/>
      <c r="H26" s="303"/>
      <c r="I26" s="430"/>
      <c r="J26" s="319"/>
      <c r="K26" s="429"/>
      <c r="L26" s="429"/>
    </row>
    <row r="27" spans="1:17" ht="18" customHeight="1" x14ac:dyDescent="0.25">
      <c r="A27" s="226" t="s">
        <v>214</v>
      </c>
      <c r="B27" s="431"/>
      <c r="C27" s="410"/>
      <c r="D27" s="776">
        <f t="shared" ref="D27:I27" si="5">D25/D15</f>
        <v>0.35436893203883496</v>
      </c>
      <c r="E27" s="433">
        <f t="shared" si="5"/>
        <v>0.30144528561596695</v>
      </c>
      <c r="F27" s="410">
        <f t="shared" si="5"/>
        <v>0.2995298858294157</v>
      </c>
      <c r="G27" s="410">
        <f t="shared" si="5"/>
        <v>0.28910614525139666</v>
      </c>
      <c r="H27" s="410">
        <f t="shared" si="5"/>
        <v>0.30709768095572731</v>
      </c>
      <c r="I27" s="433">
        <f t="shared" si="5"/>
        <v>0.27662616154395997</v>
      </c>
      <c r="J27" s="272"/>
      <c r="K27" s="432">
        <f>K25/K15</f>
        <v>0.32780656303972366</v>
      </c>
      <c r="L27" s="432">
        <f>L25/L15</f>
        <v>0.2932265366533171</v>
      </c>
    </row>
    <row r="28" spans="1:17" ht="18" customHeight="1" x14ac:dyDescent="0.25">
      <c r="A28" s="226"/>
      <c r="B28" s="132"/>
      <c r="C28" s="211"/>
      <c r="D28" s="573"/>
      <c r="E28" s="397"/>
      <c r="F28" s="118"/>
      <c r="G28" s="211"/>
      <c r="H28" s="271"/>
      <c r="I28" s="397"/>
      <c r="J28" s="203"/>
      <c r="K28" s="396"/>
      <c r="L28" s="396"/>
    </row>
    <row r="29" spans="1:17" ht="18" customHeight="1" x14ac:dyDescent="0.25">
      <c r="A29" s="226" t="s">
        <v>162</v>
      </c>
      <c r="B29" s="124">
        <f t="shared" ref="B29:I29" si="6">B21-B25</f>
        <v>0</v>
      </c>
      <c r="C29" s="120">
        <f t="shared" si="6"/>
        <v>0</v>
      </c>
      <c r="D29" s="570">
        <f t="shared" si="6"/>
        <v>-115</v>
      </c>
      <c r="E29" s="244">
        <f t="shared" si="6"/>
        <v>-54</v>
      </c>
      <c r="F29" s="120">
        <f t="shared" si="6"/>
        <v>-96</v>
      </c>
      <c r="G29" s="120">
        <f t="shared" si="6"/>
        <v>-61</v>
      </c>
      <c r="H29" s="120">
        <f t="shared" si="6"/>
        <v>-75</v>
      </c>
      <c r="I29" s="244">
        <f t="shared" si="6"/>
        <v>4</v>
      </c>
      <c r="J29" s="427"/>
      <c r="K29" s="277">
        <f>K21-K25</f>
        <v>-169</v>
      </c>
      <c r="L29" s="243">
        <f>L21-L25</f>
        <v>-228</v>
      </c>
    </row>
    <row r="30" spans="1:17" s="371" customFormat="1" ht="18" customHeight="1" x14ac:dyDescent="0.25">
      <c r="A30" s="370"/>
      <c r="B30" s="124"/>
      <c r="C30" s="120"/>
      <c r="D30" s="570"/>
      <c r="E30" s="244"/>
      <c r="F30" s="120"/>
      <c r="G30" s="120"/>
      <c r="H30" s="120"/>
      <c r="I30" s="244"/>
      <c r="J30" s="321"/>
      <c r="K30" s="243"/>
      <c r="L30" s="243"/>
    </row>
    <row r="31" spans="1:17" ht="18" customHeight="1" x14ac:dyDescent="0.2">
      <c r="A31" s="159" t="s">
        <v>237</v>
      </c>
      <c r="B31" s="575"/>
      <c r="C31" s="571"/>
      <c r="D31" s="575">
        <f>'[20]MD&amp;A 5.5 QTRLY wireLINE 2016'!$B$59</f>
        <v>14</v>
      </c>
      <c r="E31" s="590">
        <f>'[21]MD&amp;A 5.5 QTRLY wireLINE 2016'!$B$26</f>
        <v>39</v>
      </c>
      <c r="F31" s="571">
        <v>74</v>
      </c>
      <c r="G31" s="571">
        <v>37</v>
      </c>
      <c r="H31" s="571">
        <v>23</v>
      </c>
      <c r="I31" s="590">
        <v>11</v>
      </c>
      <c r="J31" s="389"/>
      <c r="K31" s="739">
        <f>SUM(B31:E31)</f>
        <v>53</v>
      </c>
      <c r="L31" s="249">
        <f>SUM(F31:I31)</f>
        <v>145</v>
      </c>
      <c r="M31" s="215"/>
      <c r="N31" s="215"/>
      <c r="O31" s="341"/>
      <c r="P31" s="215"/>
      <c r="Q31" s="215"/>
    </row>
    <row r="32" spans="1:17" ht="21" customHeight="1" thickBot="1" x14ac:dyDescent="0.3">
      <c r="A32" s="226" t="s">
        <v>235</v>
      </c>
      <c r="B32" s="740">
        <f t="shared" ref="B32:I32" si="7">+B31+B21</f>
        <v>0</v>
      </c>
      <c r="C32" s="741">
        <f>+C21+C31</f>
        <v>0</v>
      </c>
      <c r="D32" s="740">
        <f t="shared" si="7"/>
        <v>410</v>
      </c>
      <c r="E32" s="742">
        <f t="shared" si="7"/>
        <v>423</v>
      </c>
      <c r="F32" s="741">
        <f t="shared" si="7"/>
        <v>424</v>
      </c>
      <c r="G32" s="741">
        <f t="shared" si="7"/>
        <v>390</v>
      </c>
      <c r="H32" s="741">
        <f t="shared" si="7"/>
        <v>385</v>
      </c>
      <c r="I32" s="742">
        <f t="shared" si="7"/>
        <v>402</v>
      </c>
      <c r="J32" s="270"/>
      <c r="K32" s="740">
        <f>+K31+K21</f>
        <v>833</v>
      </c>
      <c r="L32" s="351">
        <f>+L31+L21</f>
        <v>1601</v>
      </c>
    </row>
    <row r="33" spans="1:14" ht="12.75" customHeight="1" thickTop="1" x14ac:dyDescent="0.25">
      <c r="A33" s="319"/>
      <c r="B33" s="573"/>
      <c r="C33" s="688"/>
      <c r="D33" s="576"/>
      <c r="E33" s="577"/>
      <c r="F33" s="688"/>
      <c r="G33" s="688"/>
      <c r="H33" s="232"/>
      <c r="I33" s="577"/>
      <c r="K33" s="576"/>
      <c r="L33" s="269"/>
    </row>
    <row r="34" spans="1:14" ht="18" customHeight="1" x14ac:dyDescent="0.25">
      <c r="A34" s="226" t="s">
        <v>236</v>
      </c>
      <c r="B34" s="743"/>
      <c r="C34" s="720"/>
      <c r="D34" s="743">
        <f>D32/D15</f>
        <v>0.2843273231622746</v>
      </c>
      <c r="E34" s="744">
        <f>'[24]Wireline Flash-mth-2016'!$M$33</f>
        <v>0.29099999999999998</v>
      </c>
      <c r="F34" s="720">
        <v>0.28475486903962388</v>
      </c>
      <c r="G34" s="720">
        <v>0.27300000000000002</v>
      </c>
      <c r="H34" s="720">
        <v>0.27</v>
      </c>
      <c r="I34" s="744">
        <v>0.28799999999999998</v>
      </c>
      <c r="K34" s="751">
        <f>K32/K15</f>
        <v>0.28773747841105352</v>
      </c>
      <c r="L34" s="751">
        <f>L32/L15</f>
        <v>0.27877415984676995</v>
      </c>
    </row>
    <row r="35" spans="1:14" s="371" customFormat="1" ht="4.5" customHeight="1" x14ac:dyDescent="0.25">
      <c r="A35" s="234"/>
      <c r="B35" s="434"/>
      <c r="C35" s="210"/>
      <c r="D35" s="434"/>
      <c r="E35" s="436"/>
      <c r="F35" s="210"/>
      <c r="G35" s="210"/>
      <c r="H35" s="210"/>
      <c r="I35" s="436"/>
      <c r="J35" s="437"/>
      <c r="K35" s="434"/>
      <c r="L35" s="435"/>
    </row>
    <row r="36" spans="1:14" ht="18" customHeight="1" x14ac:dyDescent="0.2">
      <c r="B36" s="171"/>
    </row>
    <row r="37" spans="1:14" s="203" customFormat="1" ht="18" customHeight="1" x14ac:dyDescent="0.2">
      <c r="A37" s="875" t="s">
        <v>165</v>
      </c>
      <c r="B37" s="862"/>
      <c r="C37" s="862"/>
      <c r="D37" s="862"/>
      <c r="E37" s="862"/>
      <c r="F37" s="862"/>
      <c r="G37" s="862"/>
      <c r="H37" s="862"/>
      <c r="I37" s="862"/>
      <c r="J37" s="862"/>
      <c r="K37" s="862"/>
      <c r="L37" s="862"/>
    </row>
    <row r="38" spans="1:14" ht="18" customHeight="1" x14ac:dyDescent="0.2">
      <c r="A38" s="615" t="s">
        <v>234</v>
      </c>
      <c r="B38" s="568"/>
      <c r="C38" s="608"/>
      <c r="D38" s="608"/>
      <c r="E38" s="608"/>
      <c r="F38" s="608"/>
      <c r="G38" s="608"/>
      <c r="H38" s="608"/>
      <c r="I38" s="608"/>
      <c r="J38" s="608"/>
      <c r="K38" s="608"/>
      <c r="L38" s="608"/>
    </row>
    <row r="41" spans="1:14" ht="18" customHeight="1" x14ac:dyDescent="0.2">
      <c r="N41" s="438"/>
    </row>
    <row r="48" spans="1:14" ht="21" customHeight="1" x14ac:dyDescent="0.2"/>
    <row r="49" spans="1:1" ht="21" customHeight="1" x14ac:dyDescent="0.2">
      <c r="A49" s="564"/>
    </row>
    <row r="60" spans="1:1" ht="18" customHeight="1" x14ac:dyDescent="0.2">
      <c r="A60" s="438"/>
    </row>
    <row r="61" spans="1:1" ht="18" customHeight="1" x14ac:dyDescent="0.2">
      <c r="A61" s="438"/>
    </row>
  </sheetData>
  <mergeCells count="4">
    <mergeCell ref="A1:L1"/>
    <mergeCell ref="A2:L2"/>
    <mergeCell ref="A37:L37"/>
    <mergeCell ref="D5:I5"/>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C32" formula="1"/>
    <ignoredError sqref="L10 L15:L16 L8 L9 K19:L20 L17 L18 K22:L22 L21 K24:L24 K25:L31 K15:K16 K8:K9 K17:K18 K12 K10" formulaRange="1"/>
    <ignoredError sqref="L11 L13 L12 K13 K11 K14 L14" formula="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46"/>
  <sheetViews>
    <sheetView showGridLines="0" defaultGridColor="0" topLeftCell="A16" colorId="8" zoomScale="85" zoomScaleNormal="85" zoomScaleSheetLayoutView="70" workbookViewId="0">
      <selection activeCell="A26" sqref="A26:K28"/>
    </sheetView>
  </sheetViews>
  <sheetFormatPr defaultColWidth="8.85546875" defaultRowHeight="18" customHeight="1" x14ac:dyDescent="0.2"/>
  <cols>
    <col min="1" max="1" width="65" style="158" customWidth="1"/>
    <col min="2" max="5" width="12.7109375" style="158" customWidth="1"/>
    <col min="6" max="6" width="4.28515625" style="158" customWidth="1"/>
    <col min="7" max="10" width="12.7109375" style="158" customWidth="1"/>
    <col min="11" max="11" width="10.7109375" style="158" customWidth="1"/>
    <col min="12" max="16384" width="8.85546875" style="158"/>
  </cols>
  <sheetData>
    <row r="1" spans="1:13" s="188" customFormat="1" ht="24" customHeight="1" x14ac:dyDescent="0.35">
      <c r="A1" s="852" t="s">
        <v>49</v>
      </c>
      <c r="B1" s="852"/>
      <c r="C1" s="852"/>
      <c r="D1" s="852"/>
      <c r="E1" s="852"/>
      <c r="F1" s="852"/>
      <c r="G1" s="858"/>
      <c r="H1" s="858"/>
      <c r="I1" s="858"/>
      <c r="J1" s="858"/>
    </row>
    <row r="2" spans="1:13" s="188" customFormat="1" ht="24" customHeight="1" x14ac:dyDescent="0.3">
      <c r="A2" s="853" t="s">
        <v>167</v>
      </c>
      <c r="B2" s="853"/>
      <c r="C2" s="853"/>
      <c r="D2" s="853"/>
      <c r="E2" s="853"/>
      <c r="F2" s="853"/>
      <c r="G2" s="859"/>
      <c r="H2" s="859"/>
      <c r="I2" s="859"/>
      <c r="J2" s="859"/>
    </row>
    <row r="3" spans="1:13" s="188" customFormat="1" ht="18" customHeight="1" x14ac:dyDescent="0.3">
      <c r="A3" s="288"/>
      <c r="B3" s="461"/>
      <c r="C3" s="461"/>
      <c r="D3" s="288"/>
      <c r="E3" s="288"/>
      <c r="F3" s="288"/>
      <c r="G3" s="289"/>
      <c r="H3" s="289"/>
      <c r="I3" s="289"/>
      <c r="J3" s="186" t="s">
        <v>3</v>
      </c>
    </row>
    <row r="4" spans="1:13" s="188" customFormat="1" ht="18" customHeight="1" x14ac:dyDescent="0.2">
      <c r="B4" s="158"/>
      <c r="C4" s="158"/>
      <c r="D4" s="158"/>
      <c r="E4" s="158"/>
    </row>
    <row r="5" spans="1:13" s="188" customFormat="1" ht="18" customHeight="1" x14ac:dyDescent="0.25">
      <c r="A5" s="187"/>
      <c r="B5" s="854" t="s">
        <v>267</v>
      </c>
      <c r="C5" s="855"/>
      <c r="D5" s="855"/>
      <c r="E5" s="856"/>
      <c r="F5" s="158"/>
      <c r="G5" s="854" t="s">
        <v>266</v>
      </c>
      <c r="H5" s="855"/>
      <c r="I5" s="855"/>
      <c r="J5" s="856"/>
    </row>
    <row r="6" spans="1:13" s="188" customFormat="1" ht="18" customHeight="1" x14ac:dyDescent="0.25">
      <c r="A6" s="622" t="s">
        <v>176</v>
      </c>
      <c r="B6" s="439">
        <v>2016</v>
      </c>
      <c r="C6" s="440">
        <v>2015</v>
      </c>
      <c r="D6" s="190" t="s">
        <v>9</v>
      </c>
      <c r="E6" s="191" t="s">
        <v>10</v>
      </c>
      <c r="F6" s="158"/>
      <c r="G6" s="439">
        <v>2016</v>
      </c>
      <c r="H6" s="440">
        <v>2015</v>
      </c>
      <c r="I6" s="190" t="s">
        <v>9</v>
      </c>
      <c r="J6" s="191" t="s">
        <v>10</v>
      </c>
    </row>
    <row r="7" spans="1:13" s="188" customFormat="1" ht="15.75" x14ac:dyDescent="0.25">
      <c r="A7" s="162"/>
      <c r="B7" s="123"/>
      <c r="C7" s="225"/>
      <c r="D7" s="225"/>
      <c r="E7" s="220"/>
      <c r="F7" s="198"/>
      <c r="G7" s="128"/>
      <c r="H7" s="172"/>
      <c r="I7" s="172"/>
      <c r="J7" s="202"/>
    </row>
    <row r="8" spans="1:13" s="188" customFormat="1" ht="18" customHeight="1" x14ac:dyDescent="0.25">
      <c r="A8" s="162" t="s">
        <v>232</v>
      </c>
      <c r="B8" s="119">
        <f>'Wireline Stats History'!D8</f>
        <v>-20</v>
      </c>
      <c r="C8" s="135">
        <f>'Wireline Stats History'!H8</f>
        <v>-20</v>
      </c>
      <c r="D8" s="278">
        <f>B8-C8</f>
        <v>0</v>
      </c>
      <c r="E8" s="823" t="s">
        <v>271</v>
      </c>
      <c r="F8" s="198"/>
      <c r="G8" s="119">
        <f>SUM('Wireline Stats History'!D8:E8)</f>
        <v>-46</v>
      </c>
      <c r="H8" s="135">
        <f>SUM('Wireline Stats History'!H8:I8)</f>
        <v>-40</v>
      </c>
      <c r="I8" s="278">
        <f>G8-H8</f>
        <v>-6</v>
      </c>
      <c r="J8" s="620">
        <f>IF(ISERROR(I8/H8),"n.m.",IF(ABS((I8/ABS(H8)))&gt;=1,"n.m.",(I8/ABS(H8))))</f>
        <v>-0.15</v>
      </c>
      <c r="L8" s="336"/>
      <c r="M8" s="336"/>
    </row>
    <row r="9" spans="1:13" s="188" customFormat="1" ht="15.75" x14ac:dyDescent="0.25">
      <c r="A9" s="162"/>
      <c r="B9" s="151"/>
      <c r="C9" s="333"/>
      <c r="D9" s="172"/>
      <c r="E9" s="202"/>
      <c r="F9" s="198"/>
      <c r="G9" s="151"/>
      <c r="H9" s="333"/>
      <c r="I9" s="172"/>
      <c r="J9" s="202"/>
    </row>
    <row r="10" spans="1:13" s="188" customFormat="1" ht="18" customHeight="1" x14ac:dyDescent="0.25">
      <c r="A10" s="162" t="s">
        <v>231</v>
      </c>
      <c r="B10" s="570">
        <f>'Wireline Stats History'!D10</f>
        <v>1421</v>
      </c>
      <c r="C10" s="135">
        <f>'Wireline Stats History'!H10</f>
        <v>1516</v>
      </c>
      <c r="D10" s="278">
        <f>B10-C10</f>
        <v>-95</v>
      </c>
      <c r="E10" s="620">
        <f>IF(ISERROR(D10/C10),"n.m.",IF(ABS((D10/ABS(C10)))&gt;=1,"n.m.",(D10/ABS(C10))))</f>
        <v>-6.2664907651715035E-2</v>
      </c>
      <c r="F10" s="198"/>
      <c r="G10" s="124">
        <f>'Wireline Stats History'!D10</f>
        <v>1421</v>
      </c>
      <c r="H10" s="120">
        <f>'Wireline Stats History'!H10</f>
        <v>1516</v>
      </c>
      <c r="I10" s="245">
        <f>G10-H10</f>
        <v>-95</v>
      </c>
      <c r="J10" s="620">
        <f>IF(ISERROR(I10/H10),"n.m.",IF(ABS((I10/ABS(H10)))&gt;=1,"n.m.",(I10/ABS(H10))))</f>
        <v>-6.2664907651715035E-2</v>
      </c>
      <c r="L10" s="336"/>
      <c r="M10" s="336"/>
    </row>
    <row r="11" spans="1:13" s="188" customFormat="1" ht="18" customHeight="1" x14ac:dyDescent="0.25">
      <c r="A11" s="162"/>
      <c r="B11" s="123"/>
      <c r="C11" s="225"/>
      <c r="D11" s="225"/>
      <c r="E11" s="514"/>
      <c r="F11" s="137"/>
      <c r="G11" s="128"/>
      <c r="H11" s="172"/>
      <c r="I11" s="172"/>
      <c r="J11" s="174"/>
    </row>
    <row r="12" spans="1:13" s="188" customFormat="1" ht="18" customHeight="1" x14ac:dyDescent="0.25">
      <c r="A12" s="162" t="s">
        <v>179</v>
      </c>
      <c r="B12" s="119">
        <f>'Wireline Stats History'!D12</f>
        <v>18</v>
      </c>
      <c r="C12" s="135">
        <f>'Wireline Stats History'!H12</f>
        <v>22</v>
      </c>
      <c r="D12" s="278">
        <f>B12-C12</f>
        <v>-4</v>
      </c>
      <c r="E12" s="620">
        <f>IF(ISERROR(D12/C12),"n.m.",IF(ABS((D12/ABS(C12)))&gt;=1,"n.m.",(D12/ABS(C12))))</f>
        <v>-0.18181818181818182</v>
      </c>
      <c r="F12" s="198"/>
      <c r="G12" s="124">
        <f>SUM('Wireline Stats History'!D12:E12)</f>
        <v>30</v>
      </c>
      <c r="H12" s="120">
        <f>SUM('Wireline Stats History'!H12:I12)</f>
        <v>45</v>
      </c>
      <c r="I12" s="245">
        <f>G12-H12</f>
        <v>-15</v>
      </c>
      <c r="J12" s="620">
        <f>IF(ISERROR(I12/H12),"n.m.",IF(ABS((I12/ABS(H12)))&gt;=1,"n.m.",(I12/ABS(H12))))</f>
        <v>-0.33333333333333331</v>
      </c>
      <c r="L12" s="336"/>
    </row>
    <row r="13" spans="1:13" s="188" customFormat="1" ht="18" customHeight="1" x14ac:dyDescent="0.25">
      <c r="A13" s="226"/>
      <c r="B13" s="123"/>
      <c r="C13" s="225"/>
      <c r="D13" s="225"/>
      <c r="E13" s="220"/>
      <c r="F13" s="215"/>
      <c r="G13" s="123"/>
      <c r="H13" s="225"/>
      <c r="I13" s="225"/>
      <c r="J13" s="220"/>
    </row>
    <row r="14" spans="1:13" s="188" customFormat="1" ht="18" customHeight="1" x14ac:dyDescent="0.25">
      <c r="A14" s="226" t="s">
        <v>253</v>
      </c>
      <c r="B14" s="119">
        <f>'Wireline Stats History'!D14</f>
        <v>1617</v>
      </c>
      <c r="C14" s="135">
        <f>'Wireline Stats History'!H14</f>
        <v>1520</v>
      </c>
      <c r="D14" s="278">
        <f>B14-C14</f>
        <v>97</v>
      </c>
      <c r="E14" s="620">
        <f>IF(ISERROR(D14/C14),"n.m.",IF(ABS((D14/ABS(C14)))&gt;=1,"n.m.",(D14/ABS(C14))))</f>
        <v>6.3815789473684215E-2</v>
      </c>
      <c r="F14" s="215"/>
      <c r="G14" s="124">
        <f>'Wireline Stats History'!D14</f>
        <v>1617</v>
      </c>
      <c r="H14" s="120">
        <f>'Wireline Stats History'!H14</f>
        <v>1520</v>
      </c>
      <c r="I14" s="278">
        <f>G14-H14</f>
        <v>97</v>
      </c>
      <c r="J14" s="620">
        <f>IF(ISERROR(I14/H14),"n.m.",IF(ABS((I14/ABS(H14)))&gt;=1,"n.m.",(I14/ABS(H14))))</f>
        <v>6.3815789473684215E-2</v>
      </c>
    </row>
    <row r="15" spans="1:13" s="188" customFormat="1" ht="18" customHeight="1" x14ac:dyDescent="0.2">
      <c r="A15" s="159"/>
      <c r="B15" s="123"/>
      <c r="C15" s="225"/>
      <c r="D15" s="225"/>
      <c r="E15" s="514"/>
      <c r="F15" s="215"/>
      <c r="G15" s="128"/>
      <c r="H15" s="172"/>
      <c r="I15" s="225"/>
      <c r="J15" s="514"/>
      <c r="M15" s="336"/>
    </row>
    <row r="16" spans="1:13" s="188" customFormat="1" ht="18" customHeight="1" x14ac:dyDescent="0.25">
      <c r="A16" s="226" t="s">
        <v>218</v>
      </c>
      <c r="B16" s="119">
        <f>'Wireline Stats History'!D16</f>
        <v>13</v>
      </c>
      <c r="C16" s="135">
        <f>'Wireline Stats History'!H16</f>
        <v>17</v>
      </c>
      <c r="D16" s="278">
        <f>B16-C16</f>
        <v>-4</v>
      </c>
      <c r="E16" s="620">
        <f>IF(ISERROR(D16/C16),"n.m.",IF(ABS((D16/ABS(C16)))&gt;=1,"n.m.",(D16/ABS(C16))))</f>
        <v>-0.23529411764705882</v>
      </c>
      <c r="F16" s="215"/>
      <c r="G16" s="124">
        <f>SUM('Wireline Stats History'!D16:E16)</f>
        <v>24</v>
      </c>
      <c r="H16" s="120">
        <f>SUM('Wireline Stats History'!H16:I16)</f>
        <v>38</v>
      </c>
      <c r="I16" s="278">
        <f>G16-H16</f>
        <v>-14</v>
      </c>
      <c r="J16" s="620">
        <f>IF(ISERROR(I16/H16),"n.m.",IF(ABS((I16/ABS(H16)))&gt;=1,"n.m.",(I16/ABS(H16))))</f>
        <v>-0.36842105263157893</v>
      </c>
    </row>
    <row r="17" spans="1:14" s="188" customFormat="1" ht="18" customHeight="1" x14ac:dyDescent="0.2">
      <c r="A17" s="159"/>
      <c r="B17" s="150"/>
      <c r="C17" s="340"/>
      <c r="D17" s="225"/>
      <c r="E17" s="515"/>
      <c r="F17" s="198"/>
      <c r="G17" s="151"/>
      <c r="H17" s="333"/>
      <c r="I17" s="172"/>
      <c r="J17" s="207"/>
    </row>
    <row r="18" spans="1:14" s="188" customFormat="1" ht="18" customHeight="1" x14ac:dyDescent="0.25">
      <c r="A18" s="226" t="s">
        <v>219</v>
      </c>
      <c r="B18" s="119">
        <f>'Wireline Stats History'!D18</f>
        <v>1029</v>
      </c>
      <c r="C18" s="135">
        <f>'Wireline Stats History'!H18</f>
        <v>954</v>
      </c>
      <c r="D18" s="278">
        <f>B18-C18</f>
        <v>75</v>
      </c>
      <c r="E18" s="620">
        <f>IF(ISERROR(D18/C18),"n.m.",IF(ABS((D18/ABS(C18)))&gt;=1,"n.m.",(D18/ABS(C18))))</f>
        <v>7.8616352201257858E-2</v>
      </c>
      <c r="F18" s="198"/>
      <c r="G18" s="124">
        <f>'Wireline Stats History'!D18</f>
        <v>1029</v>
      </c>
      <c r="H18" s="120">
        <f>'Wireline Stats History'!H18</f>
        <v>954</v>
      </c>
      <c r="I18" s="245">
        <f>G18-H18</f>
        <v>75</v>
      </c>
      <c r="J18" s="620">
        <f>IF(ISERROR(I18/H18),"n.m.",IF(ABS((I18/ABS(H18)))&gt;=1,"n.m.",(I18/ABS(H18))))</f>
        <v>7.8616352201257858E-2</v>
      </c>
    </row>
    <row r="19" spans="1:14" s="188" customFormat="1" ht="18" customHeight="1" x14ac:dyDescent="0.25">
      <c r="A19" s="226"/>
      <c r="B19" s="119"/>
      <c r="C19" s="135"/>
      <c r="D19" s="278"/>
      <c r="E19" s="620"/>
      <c r="F19" s="198"/>
      <c r="G19" s="124"/>
      <c r="H19" s="120"/>
      <c r="I19" s="245"/>
      <c r="J19" s="620"/>
    </row>
    <row r="20" spans="1:14" s="188" customFormat="1" ht="18" customHeight="1" x14ac:dyDescent="0.25">
      <c r="A20" s="226" t="s">
        <v>226</v>
      </c>
      <c r="B20" s="119">
        <f>'Wireline Stats History'!D20</f>
        <v>11</v>
      </c>
      <c r="C20" s="135">
        <f>'Wireline Stats History'!H20</f>
        <v>19</v>
      </c>
      <c r="D20" s="278">
        <f>B20-C20</f>
        <v>-8</v>
      </c>
      <c r="E20" s="620">
        <f>IF(ISERROR(D20/C20),"n.m.",IF(ABS((D20/ABS(C20)))&gt;=2,"n.m.",(D20/ABS(C20))))</f>
        <v>-0.42105263157894735</v>
      </c>
      <c r="F20" s="198"/>
      <c r="G20" s="124">
        <f>SUM('Wireline Stats History'!D20:E20)</f>
        <v>8</v>
      </c>
      <c r="H20" s="120">
        <f>SUM('Wireline Stats History'!H20:I20)</f>
        <v>43</v>
      </c>
      <c r="I20" s="245">
        <f>G20-H20</f>
        <v>-35</v>
      </c>
      <c r="J20" s="620">
        <f>IF(ISERROR(I20/H20),"n.m.",IF(ABS((I20/ABS(H20)))&gt;=1,"n.m.",(I20/ABS(H20))))</f>
        <v>-0.81395348837209303</v>
      </c>
    </row>
    <row r="21" spans="1:14" s="188" customFormat="1" ht="18" customHeight="1" x14ac:dyDescent="0.25">
      <c r="A21" s="226"/>
      <c r="B21" s="119"/>
      <c r="C21" s="135"/>
      <c r="D21" s="278"/>
      <c r="E21" s="620"/>
      <c r="F21" s="198"/>
      <c r="G21" s="124"/>
      <c r="H21" s="120"/>
      <c r="I21" s="245"/>
      <c r="J21" s="620"/>
    </row>
    <row r="22" spans="1:14" s="188" customFormat="1" ht="18" customHeight="1" x14ac:dyDescent="0.25">
      <c r="A22" s="226" t="s">
        <v>258</v>
      </c>
      <c r="B22" s="570">
        <f>'Wireline Stats History'!D22</f>
        <v>4067</v>
      </c>
      <c r="C22" s="135">
        <f>'Wireline Stats History'!H22</f>
        <v>3990</v>
      </c>
      <c r="D22" s="278">
        <f>B22-C22</f>
        <v>77</v>
      </c>
      <c r="E22" s="620">
        <f>IF(ISERROR(D22/C22),"n.m.",IF(ABS((D22/ABS(C22)))&gt;=1,"n.m.",(D22/ABS(C22))))</f>
        <v>1.9298245614035089E-2</v>
      </c>
      <c r="F22" s="198"/>
      <c r="G22" s="124">
        <f>'Wireline Stats History'!D22</f>
        <v>4067</v>
      </c>
      <c r="H22" s="120">
        <f>'Wireline Stats History'!H22</f>
        <v>3990</v>
      </c>
      <c r="I22" s="245">
        <f>G22-H22</f>
        <v>77</v>
      </c>
      <c r="J22" s="620">
        <f>IF(ISERROR(I22/H22),"n.m.",IF(ABS((I22/ABS(H22)))&gt;=1,"n.m.",(I22/ABS(H22))))</f>
        <v>1.9298245614035089E-2</v>
      </c>
      <c r="N22" s="336"/>
    </row>
    <row r="23" spans="1:14" s="188" customFormat="1" ht="14.25" x14ac:dyDescent="0.2">
      <c r="A23" s="441" t="s">
        <v>3</v>
      </c>
      <c r="B23" s="442"/>
      <c r="C23" s="443"/>
      <c r="D23" s="443"/>
      <c r="E23" s="444"/>
      <c r="F23" s="215"/>
      <c r="G23" s="378"/>
      <c r="H23" s="307"/>
      <c r="I23" s="307"/>
      <c r="J23" s="445"/>
    </row>
    <row r="24" spans="1:14" s="188" customFormat="1" ht="5.25" customHeight="1" x14ac:dyDescent="0.2">
      <c r="A24" s="446"/>
      <c r="B24" s="187"/>
      <c r="C24" s="187"/>
      <c r="D24" s="187"/>
      <c r="E24" s="187"/>
      <c r="G24" s="187"/>
      <c r="H24" s="187"/>
      <c r="I24" s="187"/>
      <c r="J24" s="187"/>
    </row>
    <row r="25" spans="1:14" s="159" customFormat="1" ht="18" customHeight="1" x14ac:dyDescent="0.2">
      <c r="A25" s="880" t="s">
        <v>165</v>
      </c>
      <c r="B25" s="880"/>
      <c r="C25" s="880"/>
      <c r="D25" s="880"/>
      <c r="E25" s="880"/>
      <c r="F25" s="880"/>
      <c r="G25" s="880"/>
      <c r="H25" s="880"/>
      <c r="I25" s="880"/>
      <c r="J25" s="880"/>
      <c r="K25" s="880"/>
      <c r="L25" s="880"/>
    </row>
    <row r="26" spans="1:14" s="159" customFormat="1" ht="25.5" customHeight="1" x14ac:dyDescent="0.25">
      <c r="A26" s="879" t="s">
        <v>264</v>
      </c>
      <c r="B26" s="879"/>
      <c r="C26" s="879"/>
      <c r="D26" s="879"/>
      <c r="E26" s="879"/>
      <c r="F26" s="879"/>
      <c r="G26" s="879"/>
      <c r="H26" s="879"/>
      <c r="I26" s="879"/>
      <c r="J26" s="879"/>
      <c r="K26" s="879"/>
      <c r="L26" s="757"/>
      <c r="M26" s="760"/>
    </row>
    <row r="27" spans="1:14" s="159" customFormat="1" ht="18" customHeight="1" x14ac:dyDescent="0.2">
      <c r="A27" s="879"/>
      <c r="B27" s="879"/>
      <c r="C27" s="879"/>
      <c r="D27" s="879"/>
      <c r="E27" s="879"/>
      <c r="F27" s="879"/>
      <c r="G27" s="879"/>
      <c r="H27" s="879"/>
      <c r="I27" s="879"/>
      <c r="J27" s="879"/>
      <c r="K27" s="879"/>
      <c r="L27" s="757"/>
    </row>
    <row r="28" spans="1:14" s="217" customFormat="1" ht="16.5" customHeight="1" x14ac:dyDescent="0.2">
      <c r="A28" s="879"/>
      <c r="B28" s="879"/>
      <c r="C28" s="879"/>
      <c r="D28" s="879"/>
      <c r="E28" s="879"/>
      <c r="F28" s="879"/>
      <c r="G28" s="879"/>
      <c r="H28" s="879"/>
      <c r="I28" s="879"/>
      <c r="J28" s="879"/>
      <c r="K28" s="879"/>
      <c r="L28" s="757"/>
      <c r="N28" s="631"/>
    </row>
    <row r="29" spans="1:14" ht="18" customHeight="1" x14ac:dyDescent="0.2">
      <c r="A29" s="757"/>
      <c r="B29" s="757"/>
      <c r="C29" s="757"/>
      <c r="D29" s="757"/>
      <c r="E29" s="757"/>
      <c r="F29" s="757"/>
      <c r="G29" s="757"/>
      <c r="H29" s="757"/>
      <c r="I29" s="757"/>
      <c r="J29" s="757"/>
      <c r="K29" s="757"/>
      <c r="L29" s="757"/>
    </row>
    <row r="45" spans="1:1" ht="21" customHeight="1" x14ac:dyDescent="0.2"/>
    <row r="46" spans="1:1" ht="21" customHeight="1" x14ac:dyDescent="0.2">
      <c r="A46" s="563"/>
    </row>
  </sheetData>
  <mergeCells count="6">
    <mergeCell ref="A26:K28"/>
    <mergeCell ref="A1:J1"/>
    <mergeCell ref="A2:J2"/>
    <mergeCell ref="B5:E5"/>
    <mergeCell ref="G5:J5"/>
    <mergeCell ref="A25:L25"/>
  </mergeCells>
  <phoneticPr fontId="0" type="noConversion"/>
  <printOptions horizontalCentered="1"/>
  <pageMargins left="0.70866141732283472" right="0.51181102362204722" top="0.51181102362204722" bottom="0.51181102362204722" header="0.51181102362204722" footer="0.51181102362204722"/>
  <pageSetup scale="52"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A24:I24 J24 E16:F16 E15:F15 E14:F14 E13:F13 F8 E7:F7 E11:F11 E12:F12 G11:H11 G15 H15 H13 G13 G7" formulaRange="1"/>
    <ignoredError sqref="H7" formula="1" formulaRange="1"/>
    <ignoredError sqref="I8:J8 I7:J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7"/>
  <sheetViews>
    <sheetView showGridLines="0" defaultGridColor="0" colorId="8" zoomScale="75" zoomScaleNormal="75" zoomScaleSheetLayoutView="70" zoomScalePageLayoutView="75" workbookViewId="0">
      <selection activeCell="H4" sqref="H4"/>
    </sheetView>
  </sheetViews>
  <sheetFormatPr defaultColWidth="8.85546875" defaultRowHeight="18" customHeight="1" x14ac:dyDescent="0.2"/>
  <cols>
    <col min="1" max="1" width="61" style="158" bestFit="1" customWidth="1"/>
    <col min="2" max="3" width="7.5703125" style="158" hidden="1" customWidth="1"/>
    <col min="4" max="6" width="12.28515625" style="158" customWidth="1"/>
    <col min="7" max="9" width="12.7109375" style="158" customWidth="1"/>
    <col min="10" max="10" width="4" style="158" customWidth="1"/>
    <col min="11" max="11" width="14.140625" style="158" customWidth="1"/>
    <col min="12" max="12" width="12.7109375" style="158" customWidth="1"/>
    <col min="13" max="13" width="10.140625" style="158" bestFit="1" customWidth="1"/>
    <col min="14" max="14" width="11" style="158" bestFit="1" customWidth="1"/>
    <col min="15" max="16384" width="8.85546875" style="158"/>
  </cols>
  <sheetData>
    <row r="1" spans="1:17" s="188" customFormat="1" ht="24" customHeight="1" x14ac:dyDescent="0.35">
      <c r="A1" s="852" t="s">
        <v>49</v>
      </c>
      <c r="B1" s="852"/>
      <c r="C1" s="852"/>
      <c r="D1" s="852"/>
      <c r="E1" s="852"/>
      <c r="F1" s="852"/>
      <c r="G1" s="852"/>
      <c r="H1" s="852"/>
      <c r="I1" s="852"/>
      <c r="J1" s="852"/>
      <c r="K1" s="852"/>
      <c r="L1" s="852"/>
      <c r="M1" s="336"/>
    </row>
    <row r="2" spans="1:17" s="188" customFormat="1" ht="24" customHeight="1" x14ac:dyDescent="0.3">
      <c r="A2" s="853" t="s">
        <v>166</v>
      </c>
      <c r="B2" s="853"/>
      <c r="C2" s="853"/>
      <c r="D2" s="853"/>
      <c r="E2" s="853"/>
      <c r="F2" s="853"/>
      <c r="G2" s="853"/>
      <c r="H2" s="853"/>
      <c r="I2" s="853"/>
      <c r="J2" s="853"/>
      <c r="K2" s="853"/>
      <c r="L2" s="853"/>
    </row>
    <row r="3" spans="1:17" s="188" customFormat="1" ht="18" customHeight="1" x14ac:dyDescent="0.3">
      <c r="A3" s="288"/>
      <c r="B3" s="288"/>
      <c r="C3" s="288"/>
      <c r="D3" s="288"/>
      <c r="E3" s="288"/>
      <c r="F3" s="745"/>
      <c r="G3" s="745"/>
      <c r="H3" s="745"/>
      <c r="I3" s="745"/>
      <c r="L3" s="186" t="s">
        <v>3</v>
      </c>
    </row>
    <row r="4" spans="1:17" s="188" customFormat="1" ht="18" customHeight="1" x14ac:dyDescent="0.2">
      <c r="C4" s="336"/>
      <c r="E4" s="158"/>
      <c r="G4" s="336"/>
      <c r="I4" s="158"/>
    </row>
    <row r="5" spans="1:17" s="188" customFormat="1" ht="18" customHeight="1" x14ac:dyDescent="0.25">
      <c r="B5" s="750"/>
      <c r="C5" s="750"/>
      <c r="D5" s="876" t="s">
        <v>25</v>
      </c>
      <c r="E5" s="877"/>
      <c r="F5" s="877"/>
      <c r="G5" s="877"/>
      <c r="H5" s="877"/>
      <c r="I5" s="878"/>
      <c r="J5" s="380"/>
      <c r="K5" s="164" t="s">
        <v>266</v>
      </c>
      <c r="L5" s="164" t="s">
        <v>26</v>
      </c>
    </row>
    <row r="6" spans="1:17" s="188" customFormat="1" ht="18" customHeight="1" x14ac:dyDescent="0.25">
      <c r="A6" s="189" t="s">
        <v>176</v>
      </c>
      <c r="B6" s="167" t="s">
        <v>249</v>
      </c>
      <c r="C6" s="168" t="s">
        <v>250</v>
      </c>
      <c r="D6" s="167" t="s">
        <v>251</v>
      </c>
      <c r="E6" s="168" t="s">
        <v>252</v>
      </c>
      <c r="F6" s="168" t="s">
        <v>184</v>
      </c>
      <c r="G6" s="168" t="s">
        <v>185</v>
      </c>
      <c r="H6" s="168" t="s">
        <v>186</v>
      </c>
      <c r="I6" s="169" t="s">
        <v>187</v>
      </c>
      <c r="J6" s="158"/>
      <c r="K6" s="167">
        <v>2016</v>
      </c>
      <c r="L6" s="170">
        <v>2015</v>
      </c>
    </row>
    <row r="7" spans="1:17" s="188" customFormat="1" ht="18" customHeight="1" x14ac:dyDescent="0.25">
      <c r="A7" s="162"/>
      <c r="B7" s="127"/>
      <c r="C7" s="120"/>
      <c r="D7" s="127"/>
      <c r="E7" s="275"/>
      <c r="F7" s="120"/>
      <c r="G7" s="120"/>
      <c r="H7" s="120"/>
      <c r="I7" s="244"/>
      <c r="J7" s="198"/>
      <c r="K7" s="124"/>
      <c r="L7" s="243"/>
      <c r="M7" s="447"/>
      <c r="N7" s="336"/>
    </row>
    <row r="8" spans="1:17" s="188" customFormat="1" ht="18" customHeight="1" x14ac:dyDescent="0.25">
      <c r="A8" s="162" t="s">
        <v>232</v>
      </c>
      <c r="B8" s="261"/>
      <c r="C8" s="120"/>
      <c r="D8" s="570">
        <v>-20</v>
      </c>
      <c r="E8" s="223">
        <v>-26</v>
      </c>
      <c r="F8" s="245">
        <v>-24</v>
      </c>
      <c r="G8" s="120">
        <v>-25</v>
      </c>
      <c r="H8" s="120">
        <v>-20</v>
      </c>
      <c r="I8" s="223">
        <v>-20</v>
      </c>
      <c r="J8" s="198"/>
      <c r="K8" s="261">
        <f>SUM(B8:E8)</f>
        <v>-46</v>
      </c>
      <c r="L8" s="243">
        <f>SUM(F8:I8)</f>
        <v>-89</v>
      </c>
      <c r="M8" s="447"/>
      <c r="N8" s="336"/>
      <c r="O8" s="643"/>
      <c r="P8" s="643"/>
      <c r="Q8" s="643"/>
    </row>
    <row r="9" spans="1:17" s="188" customFormat="1" ht="18" customHeight="1" x14ac:dyDescent="0.25">
      <c r="A9" s="162"/>
      <c r="B9" s="151"/>
      <c r="C9" s="333"/>
      <c r="D9" s="576"/>
      <c r="E9" s="174"/>
      <c r="F9" s="333"/>
      <c r="G9" s="333"/>
      <c r="H9" s="172"/>
      <c r="I9" s="174"/>
      <c r="J9" s="198"/>
      <c r="K9" s="133"/>
      <c r="L9" s="257"/>
      <c r="M9" s="447"/>
    </row>
    <row r="10" spans="1:17" s="188" customFormat="1" ht="18" customHeight="1" x14ac:dyDescent="0.25">
      <c r="A10" s="162" t="s">
        <v>231</v>
      </c>
      <c r="B10" s="261"/>
      <c r="C10" s="120"/>
      <c r="D10" s="570">
        <f>+E10+D8</f>
        <v>1421</v>
      </c>
      <c r="E10" s="223">
        <f>+F10+E8</f>
        <v>1441</v>
      </c>
      <c r="F10" s="245">
        <v>1467</v>
      </c>
      <c r="G10" s="120">
        <v>1491</v>
      </c>
      <c r="H10" s="120">
        <v>1516</v>
      </c>
      <c r="I10" s="223">
        <v>1536</v>
      </c>
      <c r="J10" s="198"/>
      <c r="K10" s="261">
        <f>D10</f>
        <v>1421</v>
      </c>
      <c r="L10" s="243">
        <f>F10</f>
        <v>1467</v>
      </c>
      <c r="M10" s="447"/>
      <c r="N10" s="336"/>
    </row>
    <row r="11" spans="1:17" s="188" customFormat="1" ht="18" customHeight="1" x14ac:dyDescent="0.25">
      <c r="A11" s="162"/>
      <c r="B11" s="128"/>
      <c r="C11" s="172"/>
      <c r="D11" s="576"/>
      <c r="E11" s="174"/>
      <c r="F11" s="172"/>
      <c r="G11" s="172"/>
      <c r="H11" s="172"/>
      <c r="I11" s="174"/>
      <c r="J11" s="198"/>
      <c r="K11" s="133"/>
      <c r="L11" s="257"/>
      <c r="N11" s="336"/>
      <c r="O11" s="336"/>
    </row>
    <row r="12" spans="1:17" s="188" customFormat="1" ht="18" customHeight="1" x14ac:dyDescent="0.25">
      <c r="A12" s="162" t="s">
        <v>179</v>
      </c>
      <c r="B12" s="261"/>
      <c r="C12" s="120"/>
      <c r="D12" s="570">
        <v>18</v>
      </c>
      <c r="E12" s="595">
        <v>12</v>
      </c>
      <c r="F12" s="231">
        <v>22</v>
      </c>
      <c r="G12" s="147">
        <v>24</v>
      </c>
      <c r="H12" s="147">
        <v>22</v>
      </c>
      <c r="I12" s="595">
        <v>23</v>
      </c>
      <c r="J12" s="448"/>
      <c r="K12" s="261">
        <f>SUM(B12:E12)</f>
        <v>30</v>
      </c>
      <c r="L12" s="262">
        <f>SUM(F12:I12)</f>
        <v>91</v>
      </c>
      <c r="M12" s="447"/>
    </row>
    <row r="13" spans="1:17" s="188" customFormat="1" ht="18" customHeight="1" x14ac:dyDescent="0.25">
      <c r="A13" s="226"/>
      <c r="B13" s="449"/>
      <c r="C13" s="172"/>
      <c r="D13" s="576"/>
      <c r="E13" s="174"/>
      <c r="F13" s="707"/>
      <c r="G13" s="172"/>
      <c r="H13" s="172"/>
      <c r="I13" s="174"/>
      <c r="J13" s="198"/>
      <c r="K13" s="133"/>
      <c r="L13" s="257"/>
      <c r="M13" s="447"/>
    </row>
    <row r="14" spans="1:17" s="188" customFormat="1" ht="18" customHeight="1" x14ac:dyDescent="0.25">
      <c r="A14" s="226" t="s">
        <v>253</v>
      </c>
      <c r="B14" s="261"/>
      <c r="C14" s="120"/>
      <c r="D14" s="570">
        <f>+E14+D12</f>
        <v>1617</v>
      </c>
      <c r="E14" s="595">
        <f>F14+E12+21</f>
        <v>1599</v>
      </c>
      <c r="F14" s="231">
        <f>+G14+F12</f>
        <v>1566</v>
      </c>
      <c r="G14" s="147">
        <f>+H14+G12</f>
        <v>1544</v>
      </c>
      <c r="H14" s="147">
        <f>+I14+H12</f>
        <v>1520</v>
      </c>
      <c r="I14" s="595">
        <f>1519-21</f>
        <v>1498</v>
      </c>
      <c r="J14" s="448"/>
      <c r="K14" s="124">
        <f>D14</f>
        <v>1617</v>
      </c>
      <c r="L14" s="243">
        <f>F14</f>
        <v>1566</v>
      </c>
      <c r="M14" s="447"/>
    </row>
    <row r="15" spans="1:17" s="188" customFormat="1" ht="18" customHeight="1" x14ac:dyDescent="0.2">
      <c r="A15" s="159"/>
      <c r="B15" s="124"/>
      <c r="C15" s="120"/>
      <c r="D15" s="570"/>
      <c r="E15" s="244"/>
      <c r="F15" s="120"/>
      <c r="G15" s="120"/>
      <c r="H15" s="120"/>
      <c r="I15" s="244"/>
      <c r="J15" s="448"/>
      <c r="K15" s="124"/>
      <c r="L15" s="243"/>
      <c r="M15" s="447"/>
      <c r="O15" s="336"/>
    </row>
    <row r="16" spans="1:17" s="188" customFormat="1" ht="18" customHeight="1" x14ac:dyDescent="0.25">
      <c r="A16" s="226" t="s">
        <v>218</v>
      </c>
      <c r="B16" s="261"/>
      <c r="C16" s="120"/>
      <c r="D16" s="570">
        <v>13</v>
      </c>
      <c r="E16" s="223">
        <v>11</v>
      </c>
      <c r="F16" s="245">
        <v>25</v>
      </c>
      <c r="G16" s="120">
        <v>26</v>
      </c>
      <c r="H16" s="120">
        <v>17</v>
      </c>
      <c r="I16" s="223">
        <v>21</v>
      </c>
      <c r="J16" s="448"/>
      <c r="K16" s="261">
        <f>SUM(B16:E16)</f>
        <v>24</v>
      </c>
      <c r="L16" s="262">
        <f>SUM(F16:I16)</f>
        <v>89</v>
      </c>
      <c r="M16" s="447"/>
      <c r="O16" s="336"/>
    </row>
    <row r="17" spans="1:15" s="188" customFormat="1" ht="18" customHeight="1" x14ac:dyDescent="0.2">
      <c r="A17" s="159"/>
      <c r="B17" s="151"/>
      <c r="C17" s="333"/>
      <c r="D17" s="574"/>
      <c r="E17" s="174"/>
      <c r="F17" s="245"/>
      <c r="G17" s="245"/>
      <c r="H17" s="245"/>
      <c r="I17" s="174"/>
      <c r="J17" s="198"/>
      <c r="K17" s="133"/>
      <c r="L17" s="257"/>
      <c r="M17" s="447"/>
    </row>
    <row r="18" spans="1:15" s="188" customFormat="1" ht="18" customHeight="1" x14ac:dyDescent="0.25">
      <c r="A18" s="226" t="s">
        <v>219</v>
      </c>
      <c r="B18" s="721"/>
      <c r="C18" s="120"/>
      <c r="D18" s="570">
        <f>+D16+E18</f>
        <v>1029</v>
      </c>
      <c r="E18" s="223">
        <f>+F18+E16</f>
        <v>1016</v>
      </c>
      <c r="F18" s="245">
        <v>1005</v>
      </c>
      <c r="G18" s="120">
        <v>980</v>
      </c>
      <c r="H18" s="120">
        <v>954</v>
      </c>
      <c r="I18" s="223">
        <v>937</v>
      </c>
      <c r="J18" s="448"/>
      <c r="K18" s="261">
        <f>D18</f>
        <v>1029</v>
      </c>
      <c r="L18" s="262">
        <f>F18</f>
        <v>1005</v>
      </c>
      <c r="M18" s="447"/>
    </row>
    <row r="19" spans="1:15" s="188" customFormat="1" ht="18" customHeight="1" x14ac:dyDescent="0.25">
      <c r="A19" s="226"/>
      <c r="B19" s="261"/>
      <c r="C19" s="120"/>
      <c r="D19" s="570"/>
      <c r="E19" s="223"/>
      <c r="F19" s="245"/>
      <c r="G19" s="120"/>
      <c r="H19" s="120"/>
      <c r="I19" s="223"/>
      <c r="J19" s="448"/>
      <c r="K19" s="261"/>
      <c r="L19" s="262"/>
      <c r="M19" s="447"/>
    </row>
    <row r="20" spans="1:15" s="188" customFormat="1" ht="18" customHeight="1" x14ac:dyDescent="0.25">
      <c r="A20" s="226" t="s">
        <v>226</v>
      </c>
      <c r="B20" s="124"/>
      <c r="C20" s="120"/>
      <c r="D20" s="570">
        <f>+D8+D12+D16</f>
        <v>11</v>
      </c>
      <c r="E20" s="223">
        <f>+E8+E12+E16</f>
        <v>-3</v>
      </c>
      <c r="F20" s="245">
        <f>+F16+F12+F8</f>
        <v>23</v>
      </c>
      <c r="G20" s="120">
        <f>+G16+G12+G8</f>
        <v>25</v>
      </c>
      <c r="H20" s="120">
        <f>+H16+H12+H8</f>
        <v>19</v>
      </c>
      <c r="I20" s="223">
        <f>+I16+I12+I8</f>
        <v>24</v>
      </c>
      <c r="J20" s="448"/>
      <c r="K20" s="261">
        <f>+K16+K12+K8</f>
        <v>8</v>
      </c>
      <c r="L20" s="262">
        <f>+L16+L12+L8</f>
        <v>91</v>
      </c>
      <c r="M20" s="447"/>
    </row>
    <row r="21" spans="1:15" s="188" customFormat="1" ht="18" customHeight="1" x14ac:dyDescent="0.25">
      <c r="A21" s="226"/>
      <c r="B21" s="261"/>
      <c r="C21" s="120"/>
      <c r="D21" s="570"/>
      <c r="E21" s="223"/>
      <c r="F21" s="245"/>
      <c r="G21" s="120"/>
      <c r="H21" s="120"/>
      <c r="I21" s="223"/>
      <c r="J21" s="448"/>
      <c r="K21" s="261"/>
      <c r="L21" s="262"/>
      <c r="M21" s="447"/>
    </row>
    <row r="22" spans="1:15" s="188" customFormat="1" ht="18" customHeight="1" x14ac:dyDescent="0.25">
      <c r="A22" s="226" t="s">
        <v>258</v>
      </c>
      <c r="B22" s="261"/>
      <c r="C22" s="120"/>
      <c r="D22" s="570">
        <f t="shared" ref="D22:I22" si="0">+D18+D14+D10</f>
        <v>4067</v>
      </c>
      <c r="E22" s="223">
        <f t="shared" si="0"/>
        <v>4056</v>
      </c>
      <c r="F22" s="245">
        <f t="shared" si="0"/>
        <v>4038</v>
      </c>
      <c r="G22" s="120">
        <f t="shared" si="0"/>
        <v>4015</v>
      </c>
      <c r="H22" s="120">
        <f t="shared" si="0"/>
        <v>3990</v>
      </c>
      <c r="I22" s="223">
        <f t="shared" si="0"/>
        <v>3971</v>
      </c>
      <c r="J22" s="448"/>
      <c r="K22" s="261">
        <f>+K18+K14+K10</f>
        <v>4067</v>
      </c>
      <c r="L22" s="262">
        <f>+L18+L14+L10</f>
        <v>4038</v>
      </c>
      <c r="M22" s="447"/>
    </row>
    <row r="23" spans="1:15" s="188" customFormat="1" ht="18" customHeight="1" x14ac:dyDescent="0.2">
      <c r="A23" s="653" t="s">
        <v>3</v>
      </c>
      <c r="B23" s="251"/>
      <c r="C23" s="122"/>
      <c r="D23" s="248"/>
      <c r="E23" s="654"/>
      <c r="F23" s="297"/>
      <c r="G23" s="122"/>
      <c r="H23" s="122"/>
      <c r="I23" s="654"/>
      <c r="J23" s="448"/>
      <c r="K23" s="251"/>
      <c r="L23" s="276"/>
      <c r="M23" s="447"/>
    </row>
    <row r="24" spans="1:15" s="188" customFormat="1" ht="7.5" customHeight="1" x14ac:dyDescent="0.2">
      <c r="A24" s="450"/>
      <c r="B24" s="650"/>
      <c r="C24" s="650"/>
      <c r="D24" s="450"/>
      <c r="E24" s="450"/>
      <c r="F24" s="450"/>
      <c r="G24" s="450"/>
      <c r="H24" s="450"/>
      <c r="I24" s="450"/>
      <c r="J24" s="450"/>
      <c r="K24" s="450"/>
      <c r="L24" s="137"/>
      <c r="M24" s="447"/>
      <c r="O24" s="336"/>
    </row>
    <row r="25" spans="1:15" s="203" customFormat="1" ht="18" customHeight="1" x14ac:dyDescent="0.2">
      <c r="A25" s="862" t="s">
        <v>165</v>
      </c>
      <c r="B25" s="862"/>
      <c r="C25" s="862"/>
      <c r="D25" s="862"/>
      <c r="E25" s="862"/>
      <c r="F25" s="862"/>
      <c r="G25" s="862"/>
      <c r="H25" s="862"/>
      <c r="I25" s="862"/>
      <c r="J25" s="862"/>
      <c r="K25" s="862"/>
      <c r="L25" s="862"/>
    </row>
    <row r="26" spans="1:15" s="203" customFormat="1" ht="18" customHeight="1" x14ac:dyDescent="0.2">
      <c r="A26" s="879" t="s">
        <v>264</v>
      </c>
      <c r="B26" s="879"/>
      <c r="C26" s="879"/>
      <c r="D26" s="879"/>
      <c r="E26" s="879"/>
      <c r="F26" s="879"/>
      <c r="G26" s="879"/>
      <c r="H26" s="879"/>
      <c r="I26" s="879"/>
      <c r="J26" s="879"/>
      <c r="K26" s="879"/>
      <c r="L26" s="879"/>
    </row>
    <row r="27" spans="1:15" s="159" customFormat="1" ht="18" customHeight="1" x14ac:dyDescent="0.2">
      <c r="A27" s="879"/>
      <c r="B27" s="879"/>
      <c r="C27" s="879"/>
      <c r="D27" s="879"/>
      <c r="E27" s="879"/>
      <c r="F27" s="879"/>
      <c r="G27" s="879"/>
      <c r="H27" s="879"/>
      <c r="I27" s="879"/>
      <c r="J27" s="879"/>
      <c r="K27" s="879"/>
      <c r="L27" s="879"/>
    </row>
    <row r="28" spans="1:15" s="188" customFormat="1" ht="12.6" customHeight="1" x14ac:dyDescent="0.2">
      <c r="A28" s="879"/>
      <c r="B28" s="879"/>
      <c r="C28" s="879"/>
      <c r="D28" s="879"/>
      <c r="E28" s="879"/>
      <c r="F28" s="879"/>
      <c r="G28" s="879"/>
      <c r="H28" s="879"/>
      <c r="I28" s="879"/>
      <c r="J28" s="879"/>
      <c r="K28" s="879"/>
      <c r="L28" s="879"/>
      <c r="M28" s="447"/>
      <c r="N28" s="336"/>
    </row>
    <row r="29" spans="1:15" s="188" customFormat="1" ht="16.5" customHeight="1" x14ac:dyDescent="0.2">
      <c r="A29" s="757"/>
      <c r="B29" s="757"/>
      <c r="C29" s="757"/>
      <c r="D29" s="757"/>
      <c r="E29" s="757"/>
      <c r="F29" s="757"/>
      <c r="G29" s="757"/>
      <c r="H29" s="757"/>
      <c r="I29" s="757"/>
      <c r="J29" s="757"/>
      <c r="K29" s="757"/>
      <c r="L29" s="757"/>
      <c r="M29" s="447"/>
    </row>
    <row r="30" spans="1:15" s="188" customFormat="1" ht="18" customHeight="1" x14ac:dyDescent="0.25">
      <c r="A30" s="451"/>
      <c r="E30" s="187"/>
      <c r="F30" s="452"/>
      <c r="G30" s="187"/>
      <c r="H30" s="187"/>
      <c r="I30" s="187"/>
      <c r="K30" s="187"/>
      <c r="L30" s="187"/>
      <c r="M30" s="447"/>
    </row>
    <row r="31" spans="1:15" s="188" customFormat="1" ht="18" customHeight="1" x14ac:dyDescent="0.2">
      <c r="A31" s="884"/>
      <c r="B31" s="884"/>
      <c r="C31" s="884"/>
      <c r="D31" s="884"/>
      <c r="E31" s="884"/>
      <c r="F31" s="884"/>
      <c r="G31" s="884"/>
      <c r="H31" s="884"/>
      <c r="I31" s="884"/>
      <c r="J31" s="884"/>
      <c r="K31" s="884"/>
      <c r="L31" s="187"/>
      <c r="M31" s="447"/>
    </row>
    <row r="32" spans="1:15" s="188" customFormat="1" ht="18" customHeight="1" x14ac:dyDescent="0.2">
      <c r="A32" s="884"/>
      <c r="B32" s="884"/>
      <c r="C32" s="884"/>
      <c r="D32" s="884"/>
      <c r="E32" s="884"/>
      <c r="F32" s="884"/>
      <c r="G32" s="884"/>
      <c r="H32" s="884"/>
      <c r="I32" s="884"/>
      <c r="J32" s="884"/>
      <c r="K32" s="884"/>
      <c r="L32" s="187"/>
      <c r="M32" s="447"/>
    </row>
    <row r="33" spans="1:12" s="188" customFormat="1" ht="12.75" customHeight="1" x14ac:dyDescent="0.2">
      <c r="A33" s="883"/>
      <c r="B33" s="883"/>
      <c r="C33" s="883"/>
      <c r="D33" s="883"/>
      <c r="E33" s="883"/>
      <c r="F33" s="883"/>
      <c r="G33" s="883"/>
      <c r="H33" s="883"/>
      <c r="I33" s="883"/>
      <c r="J33" s="883"/>
      <c r="K33" s="883"/>
      <c r="L33" s="883"/>
    </row>
    <row r="34" spans="1:12" s="188" customFormat="1" ht="18" customHeight="1" x14ac:dyDescent="0.2">
      <c r="A34" s="881"/>
      <c r="B34" s="881"/>
      <c r="C34" s="882"/>
      <c r="D34" s="882"/>
      <c r="E34" s="882"/>
      <c r="F34" s="882"/>
      <c r="G34" s="882"/>
      <c r="H34" s="882"/>
      <c r="I34" s="882"/>
      <c r="J34" s="882"/>
      <c r="K34" s="882"/>
      <c r="L34" s="882"/>
    </row>
    <row r="35" spans="1:12" s="188" customFormat="1" ht="18" customHeight="1" x14ac:dyDescent="0.2">
      <c r="E35" s="158"/>
    </row>
    <row r="36" spans="1:12" s="188" customFormat="1" ht="18" customHeight="1" x14ac:dyDescent="0.2">
      <c r="E36" s="158"/>
    </row>
    <row r="37" spans="1:12" s="188" customFormat="1" ht="18" customHeight="1" x14ac:dyDescent="0.2">
      <c r="E37" s="158"/>
    </row>
    <row r="38" spans="1:12" s="188" customFormat="1" ht="18" customHeight="1" x14ac:dyDescent="0.2">
      <c r="E38" s="158"/>
    </row>
    <row r="39" spans="1:12" s="188" customFormat="1" ht="18" customHeight="1" x14ac:dyDescent="0.2">
      <c r="E39" s="158"/>
    </row>
    <row r="40" spans="1:12" s="188" customFormat="1" ht="18" customHeight="1" x14ac:dyDescent="0.2">
      <c r="E40" s="158"/>
    </row>
    <row r="41" spans="1:12" s="188" customFormat="1" ht="18" customHeight="1" x14ac:dyDescent="0.2">
      <c r="E41" s="158"/>
    </row>
    <row r="42" spans="1:12" s="188" customFormat="1" ht="18" customHeight="1" x14ac:dyDescent="0.2">
      <c r="E42" s="158"/>
    </row>
    <row r="43" spans="1:12" s="188" customFormat="1" ht="18" customHeight="1" x14ac:dyDescent="0.2">
      <c r="E43" s="158"/>
    </row>
    <row r="44" spans="1:12" s="188" customFormat="1" ht="18" customHeight="1" x14ac:dyDescent="0.2">
      <c r="E44" s="158"/>
    </row>
    <row r="45" spans="1:12" s="188" customFormat="1" ht="21" customHeight="1" x14ac:dyDescent="0.2">
      <c r="E45" s="158"/>
    </row>
    <row r="46" spans="1:12" ht="21" customHeight="1" x14ac:dyDescent="0.2">
      <c r="A46" s="563"/>
    </row>
    <row r="47" spans="1:12" ht="18" customHeight="1" x14ac:dyDescent="0.25">
      <c r="A47" s="453"/>
    </row>
  </sheetData>
  <mergeCells count="9">
    <mergeCell ref="A25:L25"/>
    <mergeCell ref="A34:L34"/>
    <mergeCell ref="A33:L33"/>
    <mergeCell ref="A1:L1"/>
    <mergeCell ref="A2:L2"/>
    <mergeCell ref="A32:K32"/>
    <mergeCell ref="A31:K31"/>
    <mergeCell ref="A26:L28"/>
    <mergeCell ref="D5:I5"/>
  </mergeCells>
  <phoneticPr fontId="0" type="noConversion"/>
  <printOptions horizontalCentered="1"/>
  <pageMargins left="0.70866141732283472" right="0.51181102362204722" top="0.51181102362204722" bottom="0.51181102362204722" header="0.51181102362204722" footer="0.51181102362204722"/>
  <pageSetup scale="59"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K23:L23 L15 L13 L12 L14 L16 E15:J15 D13:J13 D11:J11 K11 K15 K13 J8 J14 J12 J1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6"/>
  <sheetViews>
    <sheetView zoomScale="85" zoomScaleNormal="85" zoomScaleSheetLayoutView="90" workbookViewId="0">
      <selection activeCell="E26" sqref="E26"/>
    </sheetView>
  </sheetViews>
  <sheetFormatPr defaultRowHeight="12.75" x14ac:dyDescent="0.2"/>
  <cols>
    <col min="1" max="11" width="9.140625" style="10"/>
    <col min="12" max="12" width="11.140625" style="10" customWidth="1"/>
    <col min="13" max="13" width="5.5703125" style="10" customWidth="1"/>
    <col min="14" max="16384" width="9.140625" style="10"/>
  </cols>
  <sheetData>
    <row r="1" spans="1:17" ht="20.25" x14ac:dyDescent="0.3">
      <c r="A1" s="17" t="s">
        <v>77</v>
      </c>
    </row>
    <row r="2" spans="1:17" ht="7.5" customHeight="1" x14ac:dyDescent="0.2"/>
    <row r="3" spans="1:17" ht="25.5" customHeight="1" x14ac:dyDescent="0.2">
      <c r="A3" s="885" t="s">
        <v>151</v>
      </c>
      <c r="B3" s="886"/>
      <c r="C3" s="886"/>
      <c r="D3" s="886"/>
      <c r="E3" s="886"/>
      <c r="F3" s="886"/>
      <c r="G3" s="886"/>
      <c r="H3" s="886"/>
      <c r="I3" s="886"/>
      <c r="J3" s="886"/>
      <c r="K3" s="886"/>
      <c r="L3" s="886"/>
      <c r="M3" s="886"/>
    </row>
    <row r="4" spans="1:17" ht="7.5" customHeight="1" x14ac:dyDescent="0.2">
      <c r="A4" s="100"/>
      <c r="B4" s="887"/>
      <c r="C4" s="887"/>
      <c r="D4" s="887"/>
      <c r="E4" s="887"/>
      <c r="F4" s="887"/>
      <c r="G4" s="887"/>
      <c r="H4" s="887"/>
      <c r="I4" s="887"/>
      <c r="J4" s="887"/>
      <c r="K4" s="887"/>
      <c r="L4" s="887"/>
      <c r="M4" s="887"/>
      <c r="N4" s="887"/>
    </row>
    <row r="5" spans="1:17" s="44" customFormat="1" ht="54" customHeight="1" x14ac:dyDescent="0.25">
      <c r="A5" s="887" t="s">
        <v>243</v>
      </c>
      <c r="B5" s="887"/>
      <c r="C5" s="887"/>
      <c r="D5" s="887"/>
      <c r="E5" s="887"/>
      <c r="F5" s="887"/>
      <c r="G5" s="887"/>
      <c r="H5" s="887"/>
      <c r="I5" s="887"/>
      <c r="J5" s="887"/>
      <c r="K5" s="887"/>
      <c r="L5" s="887"/>
      <c r="M5" s="887"/>
      <c r="N5" s="43"/>
      <c r="O5" s="43"/>
      <c r="P5" s="9"/>
      <c r="Q5" s="9"/>
    </row>
    <row r="6" spans="1:17" s="44" customFormat="1" ht="7.5" customHeight="1" x14ac:dyDescent="0.25">
      <c r="A6" s="821"/>
      <c r="B6" s="821"/>
      <c r="C6" s="821"/>
      <c r="D6" s="821"/>
      <c r="E6" s="821"/>
      <c r="F6" s="821"/>
      <c r="G6" s="821"/>
      <c r="H6" s="821"/>
      <c r="I6" s="821"/>
      <c r="J6" s="821"/>
      <c r="K6" s="821"/>
      <c r="L6" s="821"/>
      <c r="M6" s="821"/>
      <c r="N6" s="43"/>
      <c r="O6" s="43"/>
      <c r="P6" s="9"/>
      <c r="Q6" s="9"/>
    </row>
    <row r="7" spans="1:17" ht="51.75" customHeight="1" x14ac:dyDescent="0.2">
      <c r="A7" s="885" t="s">
        <v>272</v>
      </c>
      <c r="B7" s="886"/>
      <c r="C7" s="886"/>
      <c r="D7" s="886"/>
      <c r="E7" s="886"/>
      <c r="F7" s="886"/>
      <c r="G7" s="886"/>
      <c r="H7" s="886"/>
      <c r="I7" s="886"/>
      <c r="J7" s="886"/>
      <c r="K7" s="886"/>
      <c r="L7" s="886"/>
      <c r="M7" s="886"/>
    </row>
    <row r="8" spans="1:17" ht="7.5" customHeight="1" x14ac:dyDescent="0.2">
      <c r="A8" s="100"/>
      <c r="B8" s="100"/>
      <c r="C8" s="100"/>
      <c r="D8" s="100"/>
      <c r="E8" s="100"/>
      <c r="F8" s="100"/>
      <c r="G8" s="100"/>
      <c r="H8" s="100"/>
      <c r="I8" s="100"/>
      <c r="J8" s="100"/>
      <c r="K8" s="100"/>
      <c r="L8" s="100"/>
      <c r="M8" s="100"/>
    </row>
    <row r="9" spans="1:17" ht="28.5" customHeight="1" x14ac:dyDescent="0.2">
      <c r="A9" s="887" t="s">
        <v>273</v>
      </c>
      <c r="B9" s="888"/>
      <c r="C9" s="888"/>
      <c r="D9" s="888"/>
      <c r="E9" s="888"/>
      <c r="F9" s="888"/>
      <c r="G9" s="888"/>
      <c r="H9" s="888"/>
      <c r="I9" s="888"/>
      <c r="J9" s="888"/>
      <c r="K9" s="888"/>
      <c r="L9" s="888"/>
      <c r="M9" s="888"/>
      <c r="P9" s="567"/>
    </row>
    <row r="10" spans="1:17" ht="7.5" customHeight="1" x14ac:dyDescent="0.2">
      <c r="A10" s="100"/>
      <c r="B10" s="100"/>
      <c r="C10" s="100"/>
      <c r="D10" s="100"/>
      <c r="E10" s="100"/>
      <c r="F10" s="100"/>
      <c r="G10" s="100"/>
      <c r="H10" s="100"/>
      <c r="I10" s="100"/>
      <c r="J10" s="100"/>
      <c r="K10" s="100"/>
      <c r="L10" s="100"/>
      <c r="M10" s="100"/>
    </row>
    <row r="11" spans="1:17" ht="28.5" hidden="1" customHeight="1" x14ac:dyDescent="0.2">
      <c r="A11" s="887" t="s">
        <v>146</v>
      </c>
      <c r="B11" s="887"/>
      <c r="C11" s="887"/>
      <c r="D11" s="887"/>
      <c r="E11" s="887"/>
      <c r="F11" s="887"/>
      <c r="G11" s="887"/>
      <c r="H11" s="887"/>
      <c r="I11" s="887"/>
      <c r="J11" s="887"/>
      <c r="K11" s="887"/>
      <c r="L11" s="887"/>
      <c r="M11" s="887"/>
    </row>
    <row r="12" spans="1:17" ht="9" hidden="1" customHeight="1" x14ac:dyDescent="0.2">
      <c r="A12" s="100"/>
      <c r="B12" s="100"/>
      <c r="C12" s="100"/>
      <c r="D12" s="100"/>
      <c r="E12" s="100"/>
      <c r="F12" s="100"/>
      <c r="G12" s="100"/>
      <c r="H12" s="100"/>
      <c r="I12" s="100"/>
      <c r="J12" s="100"/>
      <c r="K12" s="100"/>
      <c r="L12" s="100"/>
      <c r="M12" s="100"/>
    </row>
    <row r="13" spans="1:17" s="18" customFormat="1" ht="39" customHeight="1" x14ac:dyDescent="0.2">
      <c r="A13" s="885" t="s">
        <v>244</v>
      </c>
      <c r="B13" s="886"/>
      <c r="C13" s="886"/>
      <c r="D13" s="886"/>
      <c r="E13" s="886"/>
      <c r="F13" s="886"/>
      <c r="G13" s="886"/>
      <c r="H13" s="886"/>
      <c r="I13" s="886"/>
      <c r="J13" s="886"/>
      <c r="K13" s="886"/>
      <c r="L13" s="886"/>
      <c r="M13" s="886"/>
    </row>
    <row r="14" spans="1:17" ht="7.5" customHeight="1" x14ac:dyDescent="0.2">
      <c r="A14" s="100"/>
      <c r="B14" s="100"/>
      <c r="C14" s="100"/>
      <c r="D14" s="100"/>
      <c r="E14" s="100"/>
      <c r="F14" s="100"/>
      <c r="G14" s="100"/>
      <c r="H14" s="100"/>
      <c r="I14" s="100"/>
      <c r="J14" s="100"/>
      <c r="K14" s="100"/>
      <c r="L14" s="100"/>
      <c r="M14" s="100"/>
    </row>
    <row r="15" spans="1:17" ht="28.5" customHeight="1" x14ac:dyDescent="0.2">
      <c r="A15" s="885" t="s">
        <v>227</v>
      </c>
      <c r="B15" s="886"/>
      <c r="C15" s="886"/>
      <c r="D15" s="886"/>
      <c r="E15" s="886"/>
      <c r="F15" s="886"/>
      <c r="G15" s="886"/>
      <c r="H15" s="886"/>
      <c r="I15" s="886"/>
      <c r="J15" s="886"/>
      <c r="K15" s="886"/>
      <c r="L15" s="886"/>
      <c r="M15" s="886"/>
    </row>
    <row r="16" spans="1:17" ht="10.5" customHeight="1" x14ac:dyDescent="0.2">
      <c r="A16" s="100"/>
      <c r="B16" s="100"/>
      <c r="C16" s="100"/>
      <c r="D16" s="100"/>
      <c r="E16" s="100"/>
      <c r="F16" s="100"/>
      <c r="G16" s="100"/>
      <c r="H16" s="100"/>
      <c r="I16" s="100"/>
      <c r="J16" s="100"/>
      <c r="K16" s="100"/>
      <c r="L16" s="100"/>
      <c r="M16" s="100"/>
    </row>
    <row r="17" spans="1:13" ht="28.5" customHeight="1" x14ac:dyDescent="0.2">
      <c r="A17" s="887" t="s">
        <v>209</v>
      </c>
      <c r="B17" s="887"/>
      <c r="C17" s="887"/>
      <c r="D17" s="887"/>
      <c r="E17" s="887"/>
      <c r="F17" s="887"/>
      <c r="G17" s="887"/>
      <c r="H17" s="887"/>
      <c r="I17" s="887"/>
      <c r="J17" s="887"/>
      <c r="K17" s="887"/>
      <c r="L17" s="887"/>
      <c r="M17" s="887"/>
    </row>
    <row r="18" spans="1:13" ht="12.75" customHeight="1" x14ac:dyDescent="0.2">
      <c r="A18" s="100"/>
      <c r="B18" s="100"/>
      <c r="C18" s="100"/>
      <c r="D18" s="100"/>
      <c r="E18" s="100"/>
      <c r="F18" s="100"/>
      <c r="G18" s="100"/>
      <c r="H18" s="100"/>
      <c r="I18" s="100"/>
      <c r="J18" s="100"/>
      <c r="K18" s="100"/>
      <c r="L18" s="100"/>
      <c r="M18" s="100"/>
    </row>
    <row r="19" spans="1:13" ht="36.75" customHeight="1" x14ac:dyDescent="0.2">
      <c r="A19" s="885" t="s">
        <v>210</v>
      </c>
      <c r="B19" s="885"/>
      <c r="C19" s="885"/>
      <c r="D19" s="885"/>
      <c r="E19" s="885"/>
      <c r="F19" s="885"/>
      <c r="G19" s="885"/>
      <c r="H19" s="885"/>
      <c r="I19" s="885"/>
      <c r="J19" s="885"/>
      <c r="K19" s="885"/>
      <c r="L19" s="885"/>
      <c r="M19" s="885"/>
    </row>
    <row r="20" spans="1:13" ht="11.25" customHeight="1" x14ac:dyDescent="0.2">
      <c r="A20" s="100"/>
      <c r="B20" s="100"/>
      <c r="C20" s="100"/>
      <c r="D20" s="100"/>
      <c r="E20" s="100"/>
      <c r="F20" s="100"/>
      <c r="G20" s="100"/>
      <c r="H20" s="100"/>
      <c r="I20" s="100"/>
      <c r="J20" s="100"/>
      <c r="K20" s="100"/>
      <c r="L20" s="100"/>
      <c r="M20" s="100"/>
    </row>
    <row r="21" spans="1:13" ht="38.25" customHeight="1" x14ac:dyDescent="0.2">
      <c r="A21" s="885" t="s">
        <v>211</v>
      </c>
      <c r="B21" s="886"/>
      <c r="C21" s="886"/>
      <c r="D21" s="886"/>
      <c r="E21" s="886"/>
      <c r="F21" s="886"/>
      <c r="G21" s="886"/>
      <c r="H21" s="886"/>
      <c r="I21" s="886"/>
      <c r="J21" s="886"/>
      <c r="K21" s="886"/>
      <c r="L21" s="886"/>
      <c r="M21" s="886"/>
    </row>
    <row r="22" spans="1:13" ht="12" customHeight="1" x14ac:dyDescent="0.2">
      <c r="A22" s="100"/>
      <c r="B22" s="100"/>
      <c r="C22" s="100"/>
      <c r="D22" s="100"/>
      <c r="E22" s="100"/>
      <c r="F22" s="100"/>
      <c r="G22" s="100"/>
      <c r="H22" s="100"/>
      <c r="I22" s="100"/>
      <c r="J22" s="100"/>
      <c r="K22" s="100"/>
      <c r="L22" s="100"/>
      <c r="M22" s="100"/>
    </row>
    <row r="23" spans="1:13" ht="12.75" customHeight="1" x14ac:dyDescent="0.2">
      <c r="A23" s="885" t="s">
        <v>212</v>
      </c>
      <c r="B23" s="886"/>
      <c r="C23" s="886"/>
      <c r="D23" s="886"/>
      <c r="E23" s="886"/>
      <c r="F23" s="886"/>
      <c r="G23" s="886"/>
      <c r="H23" s="886"/>
      <c r="I23" s="886"/>
      <c r="J23" s="886"/>
      <c r="K23" s="886"/>
      <c r="L23" s="886"/>
      <c r="M23" s="886"/>
    </row>
    <row r="25" spans="1:13" ht="53.25" customHeight="1" x14ac:dyDescent="0.2"/>
    <row r="33" spans="1:6" x14ac:dyDescent="0.2">
      <c r="A33" s="96"/>
      <c r="B33" s="96"/>
      <c r="C33" s="96"/>
      <c r="D33" s="96"/>
      <c r="E33" s="96"/>
      <c r="F33" s="96"/>
    </row>
    <row r="50" spans="1:1" ht="21" customHeight="1" x14ac:dyDescent="0.2"/>
    <row r="51" spans="1:1" ht="21" customHeight="1" x14ac:dyDescent="0.2">
      <c r="A51" s="562"/>
    </row>
    <row r="366" ht="9.75" customHeight="1" x14ac:dyDescent="0.2"/>
  </sheetData>
  <mergeCells count="12">
    <mergeCell ref="A3:M3"/>
    <mergeCell ref="A5:M5"/>
    <mergeCell ref="A7:M7"/>
    <mergeCell ref="A9:M9"/>
    <mergeCell ref="B4:N4"/>
    <mergeCell ref="A13:M13"/>
    <mergeCell ref="A11:M11"/>
    <mergeCell ref="A15:M15"/>
    <mergeCell ref="A23:M23"/>
    <mergeCell ref="A19:M19"/>
    <mergeCell ref="A21:M21"/>
    <mergeCell ref="A17:M17"/>
  </mergeCells>
  <phoneticPr fontId="20" type="noConversion"/>
  <printOptions horizontalCentered="1"/>
  <pageMargins left="0.70866141732283472" right="0.51181102362204722" top="0.51181102362204722" bottom="0.51181102362204722" header="0.51181102362204722" footer="0.51181102362204722"/>
  <pageSetup scale="80" orientation="portrait" r:id="rId1"/>
  <headerFooter scaleWithDoc="0" alignWithMargins="0">
    <oddHeader xml:space="preserve">&amp;C </oddHeader>
    <oddFooter>&amp;L&amp;9Supplemental Investor Information (Unaudited)
Second Quarter, 2016&amp;R&amp;9TELUS Corporation
Page &amp;P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x14ac:dyDescent="0.2"/>
  <sheetData/>
  <phoneticPr fontId="25"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CS178"/>
  <sheetViews>
    <sheetView zoomScale="85" zoomScaleNormal="85" workbookViewId="0"/>
  </sheetViews>
  <sheetFormatPr defaultRowHeight="12.75" x14ac:dyDescent="0.2"/>
  <cols>
    <col min="1" max="1" width="19.5703125" customWidth="1"/>
    <col min="2" max="2" width="10.85546875" customWidth="1"/>
    <col min="3" max="3" width="11.28515625" customWidth="1"/>
    <col min="5" max="5" width="9.5703125" customWidth="1"/>
    <col min="6" max="6" width="8.85546875" customWidth="1"/>
    <col min="7" max="8" width="9.28515625" bestFit="1" customWidth="1"/>
    <col min="9" max="9" width="9.7109375" customWidth="1"/>
    <col min="10" max="10" width="10.7109375" customWidth="1"/>
    <col min="11" max="11" width="12.42578125" customWidth="1"/>
    <col min="12" max="16" width="9.28515625" bestFit="1" customWidth="1"/>
    <col min="17" max="17" width="10.28515625" bestFit="1" customWidth="1"/>
    <col min="18" max="24" width="9.28515625" customWidth="1"/>
    <col min="31" max="31" width="12.7109375" customWidth="1"/>
    <col min="33" max="33" width="7.7109375" customWidth="1"/>
    <col min="34" max="34" width="10.28515625" bestFit="1" customWidth="1"/>
    <col min="37" max="37" width="13" customWidth="1"/>
    <col min="38" max="38" width="14.7109375" customWidth="1"/>
    <col min="39" max="39" width="8.42578125" customWidth="1"/>
    <col min="40" max="40" width="11.28515625" customWidth="1"/>
    <col min="41" max="41" width="10.28515625" bestFit="1" customWidth="1"/>
    <col min="47" max="47" width="17.28515625" bestFit="1" customWidth="1"/>
    <col min="50" max="50" width="12.42578125" customWidth="1"/>
    <col min="51" max="51" width="13" customWidth="1"/>
    <col min="52" max="52" width="12.42578125" customWidth="1"/>
    <col min="53" max="53" width="8.42578125" customWidth="1"/>
    <col min="54" max="54" width="13.28515625" customWidth="1"/>
  </cols>
  <sheetData>
    <row r="1" spans="1:56" s="3" customFormat="1" x14ac:dyDescent="0.2">
      <c r="A1" s="2" t="s">
        <v>40</v>
      </c>
      <c r="B1" s="2"/>
      <c r="C1" s="2"/>
      <c r="D1" s="2"/>
      <c r="E1" s="2"/>
      <c r="F1" s="2" t="s">
        <v>41</v>
      </c>
      <c r="G1" s="2"/>
      <c r="H1" s="2"/>
      <c r="I1" s="2"/>
      <c r="J1" s="889" t="s">
        <v>63</v>
      </c>
      <c r="K1" s="889"/>
      <c r="L1" s="2"/>
      <c r="M1" s="2" t="s">
        <v>64</v>
      </c>
      <c r="N1" s="2"/>
      <c r="O1" s="2"/>
      <c r="P1" s="2"/>
      <c r="Q1" s="2" t="s">
        <v>70</v>
      </c>
      <c r="R1" s="2"/>
      <c r="S1" s="2"/>
      <c r="T1" s="2"/>
      <c r="U1" s="2"/>
      <c r="W1" s="2" t="s">
        <v>0</v>
      </c>
      <c r="X1" s="2"/>
      <c r="Y1" s="2"/>
      <c r="AA1" s="3" t="s">
        <v>74</v>
      </c>
      <c r="AD1" s="3" t="s">
        <v>84</v>
      </c>
      <c r="AH1" s="890" t="s">
        <v>85</v>
      </c>
      <c r="AI1" s="890"/>
      <c r="AJ1" s="74" t="s">
        <v>86</v>
      </c>
      <c r="AK1" s="74"/>
      <c r="AO1" s="3" t="s">
        <v>152</v>
      </c>
      <c r="AR1" s="3" t="s">
        <v>153</v>
      </c>
      <c r="AU1" s="3" t="s">
        <v>154</v>
      </c>
      <c r="AV1" s="890" t="s">
        <v>85</v>
      </c>
      <c r="AW1" s="890"/>
      <c r="AX1" s="74" t="s">
        <v>86</v>
      </c>
      <c r="AY1" s="74"/>
      <c r="BA1" s="3" t="s">
        <v>175</v>
      </c>
      <c r="BC1" s="3" t="s">
        <v>131</v>
      </c>
    </row>
    <row r="2" spans="1:56" x14ac:dyDescent="0.2">
      <c r="A2" s="71" t="s">
        <v>87</v>
      </c>
      <c r="B2" s="4">
        <v>1131</v>
      </c>
      <c r="C2" s="5"/>
      <c r="F2" s="71" t="s">
        <v>87</v>
      </c>
      <c r="G2" s="701">
        <v>6575</v>
      </c>
      <c r="H2" s="5"/>
      <c r="J2" s="71" t="s">
        <v>87</v>
      </c>
      <c r="K2" s="79">
        <v>558</v>
      </c>
      <c r="M2" s="71" t="s">
        <v>87</v>
      </c>
      <c r="N2" s="456">
        <v>493</v>
      </c>
      <c r="Q2" s="457">
        <v>428</v>
      </c>
      <c r="W2" s="71" t="s">
        <v>87</v>
      </c>
      <c r="X2" s="12">
        <v>23.75</v>
      </c>
      <c r="AA2" s="71" t="s">
        <v>87</v>
      </c>
      <c r="AB2" s="70">
        <v>0.125</v>
      </c>
      <c r="AD2" s="71" t="s">
        <v>87</v>
      </c>
      <c r="AE2" s="73">
        <f>+AZ2</f>
        <v>10158</v>
      </c>
      <c r="AH2" s="71" t="s">
        <v>87</v>
      </c>
      <c r="AI2" s="5">
        <f>AW2</f>
        <v>3583</v>
      </c>
      <c r="AJ2" s="71" t="s">
        <v>87</v>
      </c>
      <c r="AK2" s="5">
        <v>6575</v>
      </c>
      <c r="AL2" s="5">
        <f>AK2+AI2</f>
        <v>10158</v>
      </c>
      <c r="AM2" t="b">
        <f t="shared" ref="AM2:AM22" si="0">AL2=AE2</f>
        <v>1</v>
      </c>
      <c r="AN2" s="71" t="s">
        <v>87</v>
      </c>
      <c r="AO2" s="56">
        <v>199</v>
      </c>
      <c r="AQ2" s="71" t="s">
        <v>87</v>
      </c>
      <c r="AR2" s="56">
        <v>29</v>
      </c>
      <c r="AT2" s="71" t="s">
        <v>87</v>
      </c>
      <c r="AU2" s="56">
        <v>3</v>
      </c>
      <c r="AV2" s="85" t="s">
        <v>87</v>
      </c>
      <c r="AW2" s="86">
        <f>'[25]Q1 connections'!$F$20</f>
        <v>3583</v>
      </c>
      <c r="AX2" s="85" t="s">
        <v>87</v>
      </c>
      <c r="AY2" s="86">
        <v>6575</v>
      </c>
      <c r="AZ2" s="86">
        <f t="shared" ref="AZ2:AZ28" si="1">+AW2+AY2</f>
        <v>10158</v>
      </c>
      <c r="BA2" s="633" t="s">
        <v>87</v>
      </c>
      <c r="BB2" s="635">
        <v>55.8</v>
      </c>
    </row>
    <row r="3" spans="1:56" x14ac:dyDescent="0.2">
      <c r="A3" s="71" t="s">
        <v>90</v>
      </c>
      <c r="B3" s="4">
        <v>1134</v>
      </c>
      <c r="C3" s="5"/>
      <c r="F3" s="71" t="s">
        <v>90</v>
      </c>
      <c r="G3" s="4">
        <v>6699</v>
      </c>
      <c r="H3" s="5"/>
      <c r="J3" s="71" t="s">
        <v>90</v>
      </c>
      <c r="K3" s="79">
        <v>557</v>
      </c>
      <c r="M3" s="71" t="s">
        <v>90</v>
      </c>
      <c r="N3" s="456">
        <v>519</v>
      </c>
      <c r="Q3" s="457">
        <v>385</v>
      </c>
      <c r="W3" s="71" t="s">
        <v>90</v>
      </c>
      <c r="X3" s="12">
        <v>0.25</v>
      </c>
      <c r="AA3" s="71" t="s">
        <v>90</v>
      </c>
      <c r="AB3" s="70">
        <v>0.13</v>
      </c>
      <c r="AD3" s="71" t="s">
        <v>90</v>
      </c>
      <c r="AE3" s="73">
        <f>AZ9</f>
        <v>10256</v>
      </c>
      <c r="AH3" s="71" t="s">
        <v>90</v>
      </c>
      <c r="AI3" s="5">
        <f>AW9</f>
        <v>3557</v>
      </c>
      <c r="AJ3" s="71" t="s">
        <v>90</v>
      </c>
      <c r="AK3" s="5">
        <v>6699</v>
      </c>
      <c r="AL3" s="5">
        <f>AK3+AI3</f>
        <v>10256</v>
      </c>
      <c r="AM3" t="b">
        <f t="shared" si="0"/>
        <v>1</v>
      </c>
      <c r="AN3" s="71" t="s">
        <v>90</v>
      </c>
      <c r="AO3" s="56">
        <v>228</v>
      </c>
      <c r="AQ3" s="71" t="s">
        <v>90</v>
      </c>
      <c r="AR3" s="56">
        <v>29</v>
      </c>
      <c r="AT3" s="71" t="s">
        <v>90</v>
      </c>
      <c r="AU3" s="56">
        <v>3</v>
      </c>
      <c r="AV3" s="85" t="s">
        <v>97</v>
      </c>
      <c r="AW3" s="86">
        <f>'[25]Q1 connections'!$G$20</f>
        <v>3610</v>
      </c>
      <c r="AX3" s="85" t="s">
        <v>97</v>
      </c>
      <c r="AY3" s="86">
        <v>7003</v>
      </c>
      <c r="AZ3" s="86">
        <f t="shared" si="1"/>
        <v>10613</v>
      </c>
      <c r="BA3" s="633" t="s">
        <v>90</v>
      </c>
      <c r="BB3" s="635">
        <v>57.47</v>
      </c>
    </row>
    <row r="4" spans="1:56" x14ac:dyDescent="0.2">
      <c r="A4" s="71" t="s">
        <v>92</v>
      </c>
      <c r="B4" s="4">
        <v>1149</v>
      </c>
      <c r="C4" s="5"/>
      <c r="F4" s="71" t="s">
        <v>92</v>
      </c>
      <c r="G4" s="4">
        <v>6852</v>
      </c>
      <c r="H4" s="5"/>
      <c r="J4" s="71" t="s">
        <v>92</v>
      </c>
      <c r="K4" s="79">
        <v>562</v>
      </c>
      <c r="M4" s="71" t="s">
        <v>92</v>
      </c>
      <c r="N4" s="456">
        <v>532</v>
      </c>
      <c r="Q4" s="457">
        <v>387</v>
      </c>
      <c r="W4" s="71" t="s">
        <v>92</v>
      </c>
      <c r="X4" s="87">
        <v>0.25</v>
      </c>
      <c r="AA4" s="71" t="s">
        <v>92</v>
      </c>
      <c r="AB4" s="70">
        <v>0.123</v>
      </c>
      <c r="AD4" s="71" t="s">
        <v>92</v>
      </c>
      <c r="AE4" s="73">
        <f>AZ16</f>
        <v>10418</v>
      </c>
      <c r="AH4" s="71" t="s">
        <v>92</v>
      </c>
      <c r="AI4" s="5">
        <f>AW16</f>
        <v>3566</v>
      </c>
      <c r="AJ4" s="71" t="s">
        <v>92</v>
      </c>
      <c r="AK4" s="5">
        <v>6852</v>
      </c>
      <c r="AL4" s="5">
        <f>AK4+AI4</f>
        <v>10418</v>
      </c>
      <c r="AM4" t="b">
        <f t="shared" si="0"/>
        <v>1</v>
      </c>
      <c r="AN4" s="71" t="s">
        <v>92</v>
      </c>
      <c r="AO4" s="56">
        <v>266</v>
      </c>
      <c r="AQ4" s="71" t="s">
        <v>92</v>
      </c>
      <c r="AR4" s="56">
        <v>38</v>
      </c>
      <c r="AT4" s="71" t="s">
        <v>92</v>
      </c>
      <c r="AU4" s="56">
        <v>15</v>
      </c>
      <c r="AV4" s="85" t="s">
        <v>122</v>
      </c>
      <c r="AW4" s="86">
        <f>'[25]Q1 connections'!$H$20</f>
        <v>3719</v>
      </c>
      <c r="AX4" s="85" t="s">
        <v>122</v>
      </c>
      <c r="AY4" s="86">
        <v>7362</v>
      </c>
      <c r="AZ4" s="86">
        <f t="shared" si="1"/>
        <v>11081</v>
      </c>
      <c r="BA4" s="633" t="s">
        <v>92</v>
      </c>
      <c r="BB4" s="635">
        <v>58.75</v>
      </c>
    </row>
    <row r="5" spans="1:56" x14ac:dyDescent="0.2">
      <c r="A5" s="71" t="s">
        <v>94</v>
      </c>
      <c r="B5" s="4">
        <v>1167</v>
      </c>
      <c r="C5" s="5"/>
      <c r="F5" s="71" t="s">
        <v>94</v>
      </c>
      <c r="G5" s="4">
        <v>6971</v>
      </c>
      <c r="H5" s="5"/>
      <c r="J5" s="71" t="s">
        <v>94</v>
      </c>
      <c r="K5" s="79">
        <v>591</v>
      </c>
      <c r="M5" s="71" t="s">
        <v>94</v>
      </c>
      <c r="N5" s="456">
        <v>470</v>
      </c>
      <c r="Q5" s="457">
        <v>354</v>
      </c>
      <c r="W5" s="71" t="s">
        <v>94</v>
      </c>
      <c r="X5" s="87">
        <v>0.26250000000000001</v>
      </c>
      <c r="AA5" s="71" t="s">
        <v>94</v>
      </c>
      <c r="AB5" s="70">
        <v>0.13100000000000001</v>
      </c>
      <c r="AD5" s="71" t="s">
        <v>94</v>
      </c>
      <c r="AE5" s="73">
        <f>AZ23</f>
        <v>10560</v>
      </c>
      <c r="AH5" s="71" t="s">
        <v>94</v>
      </c>
      <c r="AI5" s="5">
        <f>AW23</f>
        <v>3589</v>
      </c>
      <c r="AJ5" s="71" t="s">
        <v>94</v>
      </c>
      <c r="AK5" s="5">
        <v>6971</v>
      </c>
      <c r="AL5" s="5">
        <f>AK5+AI5</f>
        <v>10560</v>
      </c>
      <c r="AM5" t="b">
        <f t="shared" si="0"/>
        <v>1</v>
      </c>
      <c r="AN5" s="71" t="s">
        <v>94</v>
      </c>
      <c r="AO5" s="56">
        <v>314</v>
      </c>
      <c r="AQ5" s="71" t="s">
        <v>94</v>
      </c>
      <c r="AR5" s="56">
        <v>48</v>
      </c>
      <c r="AT5" s="71" t="s">
        <v>94</v>
      </c>
      <c r="AU5" s="56">
        <v>18</v>
      </c>
      <c r="AV5" s="112" t="s">
        <v>134</v>
      </c>
      <c r="AW5" s="86">
        <f>'[25]Q1 connections'!$I$20</f>
        <v>3817</v>
      </c>
      <c r="AX5" s="112" t="s">
        <v>134</v>
      </c>
      <c r="AY5" s="86">
        <v>7703</v>
      </c>
      <c r="AZ5" s="86">
        <f t="shared" si="1"/>
        <v>11520</v>
      </c>
      <c r="BA5" s="633" t="s">
        <v>94</v>
      </c>
      <c r="BB5" s="635">
        <v>58.48</v>
      </c>
    </row>
    <row r="6" spans="1:56" x14ac:dyDescent="0.2">
      <c r="A6" s="71" t="s">
        <v>97</v>
      </c>
      <c r="B6" s="4">
        <v>1183</v>
      </c>
      <c r="C6" s="5"/>
      <c r="F6" s="71" t="s">
        <v>97</v>
      </c>
      <c r="G6" s="701">
        <v>7003</v>
      </c>
      <c r="H6" s="5"/>
      <c r="J6" s="71" t="s">
        <v>97</v>
      </c>
      <c r="K6" s="79">
        <v>619</v>
      </c>
      <c r="M6" s="71" t="s">
        <v>97</v>
      </c>
      <c r="N6" s="155">
        <v>548</v>
      </c>
      <c r="O6" s="156"/>
      <c r="P6" s="156"/>
      <c r="Q6" s="153">
        <v>409</v>
      </c>
      <c r="W6" s="71" t="s">
        <v>97</v>
      </c>
      <c r="X6" s="87">
        <v>0.26250000000000001</v>
      </c>
      <c r="AA6" s="71" t="s">
        <v>97</v>
      </c>
      <c r="AB6" s="70">
        <v>0.14000000000000001</v>
      </c>
      <c r="AD6" s="71" t="s">
        <v>97</v>
      </c>
      <c r="AE6" s="73">
        <f>AZ3</f>
        <v>10613</v>
      </c>
      <c r="AH6" s="71" t="s">
        <v>97</v>
      </c>
      <c r="AI6" s="5">
        <f>AW3</f>
        <v>3610</v>
      </c>
      <c r="AJ6" s="71" t="s">
        <v>97</v>
      </c>
      <c r="AK6" s="5">
        <v>7003</v>
      </c>
      <c r="AL6" s="5">
        <f>AK6+AI6</f>
        <v>10613</v>
      </c>
      <c r="AM6" t="b">
        <f t="shared" si="0"/>
        <v>1</v>
      </c>
      <c r="AN6" s="71" t="s">
        <v>97</v>
      </c>
      <c r="AO6" s="56">
        <v>358</v>
      </c>
      <c r="AQ6" s="71" t="s">
        <v>97</v>
      </c>
      <c r="AR6" s="56">
        <v>44</v>
      </c>
      <c r="AT6" s="71" t="s">
        <v>97</v>
      </c>
      <c r="AU6" s="56">
        <v>16</v>
      </c>
      <c r="AV6" s="112" t="s">
        <v>155</v>
      </c>
      <c r="AW6" s="86">
        <f>'[25]Q1 connections'!$J$20</f>
        <v>3877</v>
      </c>
      <c r="AX6" s="112" t="s">
        <v>155</v>
      </c>
      <c r="AY6" s="86">
        <v>8039</v>
      </c>
      <c r="AZ6" s="86">
        <f t="shared" si="1"/>
        <v>11916</v>
      </c>
      <c r="BA6" s="633" t="s">
        <v>97</v>
      </c>
      <c r="BB6" s="635">
        <v>57.89</v>
      </c>
      <c r="BC6" s="633" t="s">
        <v>97</v>
      </c>
      <c r="BD6" s="636">
        <v>1.3311435194449808</v>
      </c>
    </row>
    <row r="7" spans="1:56" x14ac:dyDescent="0.2">
      <c r="A7" s="103" t="s">
        <v>98</v>
      </c>
      <c r="B7" s="4">
        <v>1196</v>
      </c>
      <c r="C7" s="5"/>
      <c r="F7" s="71" t="str">
        <f t="shared" ref="F7:F12" si="2">A7</f>
        <v>Q2-11</v>
      </c>
      <c r="G7" s="4">
        <v>7097</v>
      </c>
      <c r="H7" s="5"/>
      <c r="J7" s="71" t="str">
        <f t="shared" ref="J7:J12" si="3">F7</f>
        <v>Q2-11</v>
      </c>
      <c r="K7" s="79">
        <v>635</v>
      </c>
      <c r="M7" s="71" t="str">
        <f>J7</f>
        <v>Q2-11</v>
      </c>
      <c r="N7" s="155">
        <v>563</v>
      </c>
      <c r="O7" s="156"/>
      <c r="P7" s="156"/>
      <c r="Q7" s="153">
        <v>359</v>
      </c>
      <c r="W7" s="71" t="str">
        <f t="shared" ref="W7:W12" si="4">M7</f>
        <v>Q2-11</v>
      </c>
      <c r="X7" s="87">
        <v>0.27500000000000002</v>
      </c>
      <c r="AA7" s="103" t="s">
        <v>98</v>
      </c>
      <c r="AB7" s="70">
        <v>0.14000000000000001</v>
      </c>
      <c r="AD7" s="103" t="s">
        <v>98</v>
      </c>
      <c r="AE7" s="73">
        <f>AZ10</f>
        <v>10729</v>
      </c>
      <c r="AH7" s="103" t="s">
        <v>98</v>
      </c>
      <c r="AI7" s="5">
        <f>AW10</f>
        <v>3632</v>
      </c>
      <c r="AJ7" s="103" t="s">
        <v>98</v>
      </c>
      <c r="AK7" s="5">
        <v>7097</v>
      </c>
      <c r="AL7" s="5">
        <f t="shared" ref="AL7:AL12" si="5">AK7+AI7</f>
        <v>10729</v>
      </c>
      <c r="AM7" t="b">
        <f t="shared" si="0"/>
        <v>1</v>
      </c>
      <c r="AN7" s="103" t="s">
        <v>98</v>
      </c>
      <c r="AO7" s="56">
        <v>403</v>
      </c>
      <c r="AQ7" s="103" t="s">
        <v>98</v>
      </c>
      <c r="AR7" s="56">
        <v>46</v>
      </c>
      <c r="AT7" s="103" t="s">
        <v>98</v>
      </c>
      <c r="AU7" s="56">
        <v>13</v>
      </c>
      <c r="AV7" s="112" t="s">
        <v>189</v>
      </c>
      <c r="AW7" s="86">
        <f>'Wireline Stats History'!I22</f>
        <v>3971</v>
      </c>
      <c r="AX7" s="112" t="s">
        <v>189</v>
      </c>
      <c r="AY7" s="86">
        <f>'[25]Q1 connections'!$K$27</f>
        <v>8289</v>
      </c>
      <c r="AZ7" s="86">
        <f t="shared" si="1"/>
        <v>12260</v>
      </c>
      <c r="BA7" s="633" t="s">
        <v>98</v>
      </c>
      <c r="BB7" s="635">
        <v>58.88</v>
      </c>
      <c r="BC7" s="633" t="s">
        <v>98</v>
      </c>
      <c r="BD7" s="636">
        <v>1.34</v>
      </c>
    </row>
    <row r="8" spans="1:56" x14ac:dyDescent="0.2">
      <c r="A8" s="103" t="s">
        <v>99</v>
      </c>
      <c r="B8" s="4">
        <v>1218</v>
      </c>
      <c r="C8" s="5"/>
      <c r="F8" s="71" t="str">
        <f t="shared" si="2"/>
        <v>Q3-11</v>
      </c>
      <c r="G8" s="4">
        <v>7211</v>
      </c>
      <c r="H8" s="5"/>
      <c r="J8" s="71" t="str">
        <f t="shared" si="3"/>
        <v>Q3-11</v>
      </c>
      <c r="K8" s="79">
        <v>644</v>
      </c>
      <c r="M8" s="71" t="str">
        <f t="shared" ref="M8:M17" si="6">J8</f>
        <v>Q3-11</v>
      </c>
      <c r="N8" s="155">
        <v>568</v>
      </c>
      <c r="O8" s="156"/>
      <c r="P8" s="156"/>
      <c r="Q8" s="153">
        <v>372</v>
      </c>
      <c r="W8" s="71" t="str">
        <f t="shared" si="4"/>
        <v>Q3-11</v>
      </c>
      <c r="X8" s="87">
        <v>0.27500000000000002</v>
      </c>
      <c r="AA8" s="103" t="s">
        <v>99</v>
      </c>
      <c r="AB8" s="70">
        <v>0.151</v>
      </c>
      <c r="AD8" s="103" t="s">
        <v>99</v>
      </c>
      <c r="AE8" s="73">
        <f>AZ17</f>
        <v>10882</v>
      </c>
      <c r="AH8" s="103" t="s">
        <v>99</v>
      </c>
      <c r="AI8" s="5">
        <f>AW17</f>
        <v>3671</v>
      </c>
      <c r="AJ8" s="103" t="s">
        <v>99</v>
      </c>
      <c r="AK8" s="5">
        <v>7211</v>
      </c>
      <c r="AL8" s="5">
        <f t="shared" si="5"/>
        <v>10882</v>
      </c>
      <c r="AM8" t="b">
        <f t="shared" si="0"/>
        <v>1</v>
      </c>
      <c r="AN8" s="103" t="s">
        <v>99</v>
      </c>
      <c r="AO8" s="56">
        <v>453</v>
      </c>
      <c r="AQ8" s="103" t="s">
        <v>99</v>
      </c>
      <c r="AR8" s="56">
        <v>50</v>
      </c>
      <c r="AT8" s="103" t="s">
        <v>99</v>
      </c>
      <c r="AU8" s="56">
        <v>22</v>
      </c>
      <c r="AV8" s="112" t="s">
        <v>245</v>
      </c>
      <c r="AW8" s="86">
        <v>4056</v>
      </c>
      <c r="AX8" s="112" t="s">
        <v>189</v>
      </c>
      <c r="AY8" s="86">
        <f>'Wireless Stats History'!E20</f>
        <v>8387</v>
      </c>
      <c r="AZ8" s="86">
        <f>+AW8+AY8</f>
        <v>12443</v>
      </c>
      <c r="BA8" s="633" t="s">
        <v>99</v>
      </c>
      <c r="BB8" s="635">
        <v>60.52</v>
      </c>
      <c r="BC8" s="633" t="s">
        <v>99</v>
      </c>
      <c r="BD8" s="636">
        <v>1.3299999999999998</v>
      </c>
    </row>
    <row r="9" spans="1:56" x14ac:dyDescent="0.2">
      <c r="A9" s="103" t="s">
        <v>119</v>
      </c>
      <c r="B9" s="4">
        <v>1242</v>
      </c>
      <c r="C9" s="5"/>
      <c r="F9" s="71" t="str">
        <f t="shared" si="2"/>
        <v>Q4-11</v>
      </c>
      <c r="G9" s="4">
        <v>7340</v>
      </c>
      <c r="H9" s="5"/>
      <c r="J9" s="71" t="str">
        <f t="shared" si="3"/>
        <v>Q4-11</v>
      </c>
      <c r="K9" s="79">
        <v>680</v>
      </c>
      <c r="M9" s="71" t="str">
        <f t="shared" si="6"/>
        <v>Q4-11</v>
      </c>
      <c r="N9" s="155">
        <v>498</v>
      </c>
      <c r="O9" s="156"/>
      <c r="P9" s="156"/>
      <c r="Q9" s="153">
        <v>348</v>
      </c>
      <c r="W9" s="71" t="str">
        <f t="shared" si="4"/>
        <v>Q4-11</v>
      </c>
      <c r="X9" s="87">
        <v>0.28999999999999998</v>
      </c>
      <c r="AA9" s="103" t="s">
        <v>119</v>
      </c>
      <c r="AB9" s="70">
        <v>0.155</v>
      </c>
      <c r="AD9" s="103" t="s">
        <v>119</v>
      </c>
      <c r="AE9" s="73">
        <f>AZ24</f>
        <v>11050</v>
      </c>
      <c r="AH9" s="103" t="s">
        <v>119</v>
      </c>
      <c r="AI9" s="5">
        <f>AW24</f>
        <v>3710</v>
      </c>
      <c r="AJ9" s="103" t="s">
        <v>119</v>
      </c>
      <c r="AK9" s="5">
        <v>7340</v>
      </c>
      <c r="AL9" s="5">
        <f t="shared" si="5"/>
        <v>11050</v>
      </c>
      <c r="AM9" t="b">
        <f t="shared" si="0"/>
        <v>1</v>
      </c>
      <c r="AN9" s="103" t="s">
        <v>119</v>
      </c>
      <c r="AO9" s="56">
        <v>509</v>
      </c>
      <c r="AQ9" s="103" t="s">
        <v>119</v>
      </c>
      <c r="AR9" s="56">
        <v>56</v>
      </c>
      <c r="AT9" s="103" t="s">
        <v>119</v>
      </c>
      <c r="AU9" s="56">
        <v>24</v>
      </c>
      <c r="AV9" s="88" t="s">
        <v>90</v>
      </c>
      <c r="AW9" s="89">
        <f>'[25]Q2 connections'!$F$20</f>
        <v>3557</v>
      </c>
      <c r="AX9" s="88" t="s">
        <v>90</v>
      </c>
      <c r="AY9" s="89">
        <v>6699</v>
      </c>
      <c r="AZ9" s="89">
        <f t="shared" si="1"/>
        <v>10256</v>
      </c>
      <c r="BA9" s="633" t="s">
        <v>119</v>
      </c>
      <c r="BB9" s="635">
        <v>59.08</v>
      </c>
      <c r="BC9" s="633" t="s">
        <v>119</v>
      </c>
      <c r="BD9" s="636">
        <v>1.23</v>
      </c>
    </row>
    <row r="10" spans="1:56" x14ac:dyDescent="0.2">
      <c r="A10" s="103" t="s">
        <v>122</v>
      </c>
      <c r="B10" s="4">
        <v>1257</v>
      </c>
      <c r="C10" s="5"/>
      <c r="F10" s="71" t="str">
        <f t="shared" si="2"/>
        <v>Q1-12</v>
      </c>
      <c r="G10" s="701">
        <v>7362</v>
      </c>
      <c r="H10" s="5"/>
      <c r="J10" s="71" t="str">
        <f t="shared" si="3"/>
        <v>Q1-12</v>
      </c>
      <c r="K10" s="79">
        <v>700</v>
      </c>
      <c r="M10" s="71" t="str">
        <f t="shared" si="6"/>
        <v>Q1-12</v>
      </c>
      <c r="N10" s="155">
        <v>620</v>
      </c>
      <c r="O10" s="156"/>
      <c r="P10" s="156"/>
      <c r="Q10" s="153">
        <v>361</v>
      </c>
      <c r="W10" s="71" t="str">
        <f t="shared" si="4"/>
        <v>Q1-12</v>
      </c>
      <c r="X10" s="156">
        <v>0.59499999999999997</v>
      </c>
      <c r="AA10" s="103" t="str">
        <f t="shared" ref="AA10:AA15" si="7">W10</f>
        <v>Q1-12</v>
      </c>
      <c r="AB10" s="157">
        <v>0.14699999999999999</v>
      </c>
      <c r="AD10" s="103" t="str">
        <f t="shared" ref="AD10:AD15" si="8">AA10</f>
        <v>Q1-12</v>
      </c>
      <c r="AE10" s="73">
        <f>AZ4</f>
        <v>11081</v>
      </c>
      <c r="AH10" s="103" t="str">
        <f t="shared" ref="AH10:AH22" si="9">AA10</f>
        <v>Q1-12</v>
      </c>
      <c r="AI10" s="5">
        <f>AW4</f>
        <v>3719</v>
      </c>
      <c r="AJ10" s="103" t="str">
        <f t="shared" ref="AJ10:AJ22" si="10">AA10</f>
        <v>Q1-12</v>
      </c>
      <c r="AK10" s="5">
        <v>7362</v>
      </c>
      <c r="AL10" s="5">
        <f t="shared" si="5"/>
        <v>11081</v>
      </c>
      <c r="AM10" t="b">
        <f t="shared" si="0"/>
        <v>1</v>
      </c>
      <c r="AN10" s="103" t="str">
        <f t="shared" ref="AN10:AN22" si="11">AH10</f>
        <v>Q1-12</v>
      </c>
      <c r="AO10" s="56">
        <v>553</v>
      </c>
      <c r="AQ10" s="103" t="str">
        <f t="shared" ref="AQ10:AQ22" si="12">AJ10</f>
        <v>Q1-12</v>
      </c>
      <c r="AR10" s="56">
        <v>44</v>
      </c>
      <c r="AT10" s="103" t="str">
        <f t="shared" ref="AT10:AT15" si="13">AQ10</f>
        <v>Q1-12</v>
      </c>
      <c r="AU10" s="56">
        <v>16</v>
      </c>
      <c r="AV10" s="88" t="s">
        <v>98</v>
      </c>
      <c r="AW10" s="89">
        <f>'[25]Q2 connections'!$G$20</f>
        <v>3632</v>
      </c>
      <c r="AX10" s="88" t="s">
        <v>98</v>
      </c>
      <c r="AY10" s="89">
        <v>7097</v>
      </c>
      <c r="AZ10" s="89">
        <f t="shared" si="1"/>
        <v>10729</v>
      </c>
      <c r="BA10" s="633" t="s">
        <v>122</v>
      </c>
      <c r="BB10" s="635">
        <v>58.87</v>
      </c>
      <c r="BC10" s="633" t="s">
        <v>122</v>
      </c>
      <c r="BD10" s="636">
        <v>1.1400000000000001</v>
      </c>
    </row>
    <row r="11" spans="1:56" x14ac:dyDescent="0.2">
      <c r="A11" s="103" t="s">
        <v>123</v>
      </c>
      <c r="B11" s="4">
        <v>1277</v>
      </c>
      <c r="C11" s="5"/>
      <c r="F11" s="71" t="str">
        <f t="shared" si="2"/>
        <v>Q2-12</v>
      </c>
      <c r="G11" s="4">
        <v>7447</v>
      </c>
      <c r="H11" s="5"/>
      <c r="J11" s="71" t="str">
        <f t="shared" si="3"/>
        <v>Q2-12</v>
      </c>
      <c r="K11" s="79">
        <v>689</v>
      </c>
      <c r="M11" s="71" t="str">
        <f t="shared" si="6"/>
        <v>Q2-12</v>
      </c>
      <c r="N11" s="155">
        <v>634</v>
      </c>
      <c r="O11" s="156"/>
      <c r="P11" s="156"/>
      <c r="Q11" s="153">
        <v>336</v>
      </c>
      <c r="W11" s="71" t="str">
        <f t="shared" si="4"/>
        <v>Q2-12</v>
      </c>
      <c r="X11" s="156" t="s">
        <v>129</v>
      </c>
      <c r="AA11" s="103" t="str">
        <f t="shared" si="7"/>
        <v>Q2-12</v>
      </c>
      <c r="AB11" s="157">
        <v>0.14699999999999999</v>
      </c>
      <c r="AD11" s="103" t="str">
        <f t="shared" si="8"/>
        <v>Q2-12</v>
      </c>
      <c r="AE11" s="73">
        <f>AZ11</f>
        <v>11189</v>
      </c>
      <c r="AH11" s="103" t="str">
        <f t="shared" si="9"/>
        <v>Q2-12</v>
      </c>
      <c r="AI11" s="5">
        <f>AW11</f>
        <v>3741.9999999999995</v>
      </c>
      <c r="AJ11" s="103" t="str">
        <f t="shared" si="10"/>
        <v>Q2-12</v>
      </c>
      <c r="AK11" s="5">
        <v>7447</v>
      </c>
      <c r="AL11" s="5">
        <f t="shared" si="5"/>
        <v>11189</v>
      </c>
      <c r="AM11" t="b">
        <f t="shared" si="0"/>
        <v>1</v>
      </c>
      <c r="AN11" s="103" t="str">
        <f t="shared" si="11"/>
        <v>Q2-12</v>
      </c>
      <c r="AO11" s="56">
        <v>595</v>
      </c>
      <c r="AQ11" s="103" t="str">
        <f t="shared" si="12"/>
        <v>Q2-12</v>
      </c>
      <c r="AR11" s="56">
        <v>43</v>
      </c>
      <c r="AT11" s="103" t="str">
        <f t="shared" si="13"/>
        <v>Q2-12</v>
      </c>
      <c r="AU11" s="56">
        <v>20</v>
      </c>
      <c r="AV11" s="88" t="s">
        <v>123</v>
      </c>
      <c r="AW11" s="89">
        <f>'[25]Q2 connections'!$H$20</f>
        <v>3741.9999999999995</v>
      </c>
      <c r="AX11" s="88" t="s">
        <v>123</v>
      </c>
      <c r="AY11" s="89">
        <v>7447</v>
      </c>
      <c r="AZ11" s="89">
        <f t="shared" si="1"/>
        <v>11189</v>
      </c>
      <c r="BA11" s="633" t="s">
        <v>123</v>
      </c>
      <c r="BB11" s="635">
        <v>60.29</v>
      </c>
      <c r="BC11" s="633" t="s">
        <v>123</v>
      </c>
      <c r="BD11" s="636">
        <v>1</v>
      </c>
    </row>
    <row r="12" spans="1:56" x14ac:dyDescent="0.2">
      <c r="A12" s="103" t="s">
        <v>124</v>
      </c>
      <c r="B12" s="4">
        <v>1303</v>
      </c>
      <c r="C12" s="5"/>
      <c r="F12" s="71" t="str">
        <f t="shared" si="2"/>
        <v>Q3-12</v>
      </c>
      <c r="G12" s="4">
        <v>7558</v>
      </c>
      <c r="H12" s="5"/>
      <c r="J12" s="71" t="str">
        <f t="shared" si="3"/>
        <v>Q3-12</v>
      </c>
      <c r="K12" s="79">
        <v>737</v>
      </c>
      <c r="M12" s="71" t="str">
        <f t="shared" si="6"/>
        <v>Q3-12</v>
      </c>
      <c r="N12" s="155">
        <v>638</v>
      </c>
      <c r="O12" s="156"/>
      <c r="P12" s="156"/>
      <c r="Q12" s="153">
        <v>352</v>
      </c>
      <c r="W12" s="71" t="str">
        <f t="shared" si="4"/>
        <v>Q3-12</v>
      </c>
      <c r="X12" s="156">
        <v>0.30499999999999999</v>
      </c>
      <c r="AA12" s="103" t="str">
        <f t="shared" si="7"/>
        <v>Q3-12</v>
      </c>
      <c r="AB12" s="157">
        <v>0.15</v>
      </c>
      <c r="AD12" s="103" t="str">
        <f t="shared" si="8"/>
        <v>Q3-12</v>
      </c>
      <c r="AE12" s="73">
        <f>AZ18</f>
        <v>11335</v>
      </c>
      <c r="AH12" s="103" t="str">
        <f t="shared" si="9"/>
        <v>Q3-12</v>
      </c>
      <c r="AI12" s="5">
        <f>AW18</f>
        <v>3777</v>
      </c>
      <c r="AJ12" s="103" t="str">
        <f t="shared" si="10"/>
        <v>Q3-12</v>
      </c>
      <c r="AK12" s="5">
        <v>7558</v>
      </c>
      <c r="AL12" s="5">
        <f t="shared" si="5"/>
        <v>11335</v>
      </c>
      <c r="AM12" t="b">
        <f t="shared" si="0"/>
        <v>1</v>
      </c>
      <c r="AN12" s="103" t="str">
        <f t="shared" si="11"/>
        <v>Q3-12</v>
      </c>
      <c r="AO12" s="56">
        <v>637</v>
      </c>
      <c r="AQ12" s="103" t="str">
        <f t="shared" si="12"/>
        <v>Q3-12</v>
      </c>
      <c r="AR12" s="56">
        <v>42</v>
      </c>
      <c r="AT12" s="103" t="str">
        <f t="shared" si="13"/>
        <v>Q3-12</v>
      </c>
      <c r="AU12" s="56">
        <v>26</v>
      </c>
      <c r="AV12" s="113" t="s">
        <v>135</v>
      </c>
      <c r="AW12" s="89">
        <f>'[25]Q2 connections'!$I$20</f>
        <v>3827</v>
      </c>
      <c r="AX12" s="88" t="s">
        <v>135</v>
      </c>
      <c r="AY12" s="89">
        <v>7706</v>
      </c>
      <c r="AZ12" s="89">
        <f t="shared" si="1"/>
        <v>11533</v>
      </c>
      <c r="BA12" s="633" t="s">
        <v>124</v>
      </c>
      <c r="BB12" s="635">
        <v>61.42</v>
      </c>
      <c r="BC12" s="633" t="s">
        <v>124</v>
      </c>
      <c r="BD12" s="636">
        <v>1.0999999999999999</v>
      </c>
    </row>
    <row r="13" spans="1:56" x14ac:dyDescent="0.2">
      <c r="A13" s="103" t="s">
        <v>125</v>
      </c>
      <c r="B13" s="4">
        <v>1326</v>
      </c>
      <c r="C13" s="5"/>
      <c r="F13" s="71" t="str">
        <f t="shared" ref="F13:F18" si="14">A13</f>
        <v>Q4-12</v>
      </c>
      <c r="G13" s="4">
        <v>7670</v>
      </c>
      <c r="H13" s="5"/>
      <c r="J13" s="71" t="str">
        <f t="shared" ref="J13:J18" si="15">F13</f>
        <v>Q4-12</v>
      </c>
      <c r="K13" s="79">
        <v>770</v>
      </c>
      <c r="M13" s="71" t="str">
        <f t="shared" si="6"/>
        <v>Q4-12</v>
      </c>
      <c r="N13" s="155">
        <v>566</v>
      </c>
      <c r="O13" s="156"/>
      <c r="P13" s="156"/>
      <c r="Q13" s="153">
        <v>352</v>
      </c>
      <c r="W13" s="71" t="str">
        <f t="shared" ref="W13:W18" si="16">M13</f>
        <v>Q4-12</v>
      </c>
      <c r="X13" s="156">
        <v>0.32</v>
      </c>
      <c r="AA13" s="103" t="str">
        <f t="shared" si="7"/>
        <v>Q4-12</v>
      </c>
      <c r="AB13" s="157">
        <v>0.156</v>
      </c>
      <c r="AD13" s="103" t="str">
        <f t="shared" si="8"/>
        <v>Q4-12</v>
      </c>
      <c r="AE13" s="73">
        <f>AZ25</f>
        <v>11474</v>
      </c>
      <c r="AH13" s="103" t="str">
        <f t="shared" si="9"/>
        <v>Q4-12</v>
      </c>
      <c r="AI13" s="5">
        <f>AW25</f>
        <v>3804</v>
      </c>
      <c r="AJ13" s="103" t="str">
        <f t="shared" si="10"/>
        <v>Q4-12</v>
      </c>
      <c r="AK13" s="5">
        <v>7670</v>
      </c>
      <c r="AL13" s="5">
        <f t="shared" ref="AL13:AL18" si="17">AK13+AI13</f>
        <v>11474</v>
      </c>
      <c r="AM13" t="b">
        <f t="shared" si="0"/>
        <v>1</v>
      </c>
      <c r="AN13" s="103" t="str">
        <f t="shared" si="11"/>
        <v>Q4-12</v>
      </c>
      <c r="AO13" s="56">
        <v>678</v>
      </c>
      <c r="AQ13" s="103" t="str">
        <f t="shared" si="12"/>
        <v>Q4-12</v>
      </c>
      <c r="AR13" s="56">
        <v>41</v>
      </c>
      <c r="AT13" s="103" t="str">
        <f t="shared" si="13"/>
        <v>Q4-12</v>
      </c>
      <c r="AU13" s="56">
        <v>23</v>
      </c>
      <c r="AV13" s="113" t="s">
        <v>158</v>
      </c>
      <c r="AW13" s="89">
        <f>'[25]Q2 connections'!$J$20</f>
        <v>3896</v>
      </c>
      <c r="AX13" s="113" t="s">
        <v>158</v>
      </c>
      <c r="AY13" s="89">
        <f>'[25]Q2 connections'!$J$27</f>
        <v>8088</v>
      </c>
      <c r="AZ13" s="89">
        <f t="shared" si="1"/>
        <v>11984</v>
      </c>
      <c r="BA13" s="633" t="s">
        <v>125</v>
      </c>
      <c r="BB13" s="635">
        <v>60.95</v>
      </c>
      <c r="BC13" s="633" t="s">
        <v>125</v>
      </c>
      <c r="BD13" s="636">
        <v>1.1199999999999999</v>
      </c>
    </row>
    <row r="14" spans="1:56" x14ac:dyDescent="0.2">
      <c r="A14" s="103" t="s">
        <v>134</v>
      </c>
      <c r="B14" s="4">
        <v>1342</v>
      </c>
      <c r="C14" s="5"/>
      <c r="F14" s="71" t="str">
        <f t="shared" si="14"/>
        <v>Q1-13</v>
      </c>
      <c r="G14" s="701">
        <v>7703</v>
      </c>
      <c r="H14" s="5"/>
      <c r="J14" s="71" t="str">
        <f t="shared" si="15"/>
        <v>Q1-13</v>
      </c>
      <c r="K14" s="79">
        <v>764</v>
      </c>
      <c r="M14" s="71" t="str">
        <f t="shared" si="6"/>
        <v>Q1-13</v>
      </c>
      <c r="N14" s="155">
        <v>666</v>
      </c>
      <c r="O14" s="156"/>
      <c r="P14" s="156"/>
      <c r="Q14" s="153">
        <v>368</v>
      </c>
      <c r="W14" s="71" t="str">
        <f t="shared" si="16"/>
        <v>Q1-13</v>
      </c>
      <c r="X14" s="87">
        <v>0.32</v>
      </c>
      <c r="AA14" s="103" t="str">
        <f t="shared" si="7"/>
        <v>Q1-13</v>
      </c>
      <c r="AB14" s="70">
        <v>0.159</v>
      </c>
      <c r="AD14" s="103" t="str">
        <f t="shared" si="8"/>
        <v>Q1-13</v>
      </c>
      <c r="AE14" s="73">
        <f>AZ5</f>
        <v>11520</v>
      </c>
      <c r="AH14" s="103" t="str">
        <f t="shared" si="9"/>
        <v>Q1-13</v>
      </c>
      <c r="AI14" s="5">
        <f>AW5</f>
        <v>3817</v>
      </c>
      <c r="AJ14" s="103" t="str">
        <f t="shared" si="10"/>
        <v>Q1-13</v>
      </c>
      <c r="AK14" s="5">
        <v>7703</v>
      </c>
      <c r="AL14" s="5">
        <f t="shared" si="17"/>
        <v>11520</v>
      </c>
      <c r="AM14" t="b">
        <f t="shared" si="0"/>
        <v>1</v>
      </c>
      <c r="AN14" s="103" t="str">
        <f t="shared" si="11"/>
        <v>Q1-13</v>
      </c>
      <c r="AO14" s="56">
        <v>712</v>
      </c>
      <c r="AQ14" s="103" t="str">
        <f t="shared" si="12"/>
        <v>Q1-13</v>
      </c>
      <c r="AR14" s="56">
        <v>34</v>
      </c>
      <c r="AT14" s="103" t="str">
        <f t="shared" si="13"/>
        <v>Q1-13</v>
      </c>
      <c r="AU14" s="56">
        <v>16</v>
      </c>
      <c r="AV14" s="113" t="s">
        <v>190</v>
      </c>
      <c r="AW14" s="89">
        <f>'Wireline Stats History'!H22</f>
        <v>3990</v>
      </c>
      <c r="AX14" s="113" t="s">
        <v>190</v>
      </c>
      <c r="AY14" s="89">
        <f>'[25]Q2 connections'!$K$27</f>
        <v>8352</v>
      </c>
      <c r="AZ14" s="89">
        <f>ROUND(+AW14+AY14,0)</f>
        <v>12342</v>
      </c>
      <c r="BA14" s="633" t="s">
        <v>134</v>
      </c>
      <c r="BB14" s="635">
        <v>60.04</v>
      </c>
      <c r="BC14" s="633" t="s">
        <v>134</v>
      </c>
      <c r="BD14" s="636">
        <v>1.1100000000000001</v>
      </c>
    </row>
    <row r="15" spans="1:56" x14ac:dyDescent="0.2">
      <c r="A15" s="103" t="s">
        <v>135</v>
      </c>
      <c r="B15" s="4">
        <v>1355</v>
      </c>
      <c r="C15" s="5"/>
      <c r="F15" s="71" t="str">
        <f t="shared" si="14"/>
        <v>Q2-13</v>
      </c>
      <c r="G15" s="4">
        <v>7706</v>
      </c>
      <c r="H15" s="5"/>
      <c r="J15" s="71" t="str">
        <f t="shared" si="15"/>
        <v>Q2-13</v>
      </c>
      <c r="K15" s="79">
        <v>792</v>
      </c>
      <c r="M15" s="71" t="str">
        <f t="shared" si="6"/>
        <v>Q2-13</v>
      </c>
      <c r="N15" s="155">
        <v>666</v>
      </c>
      <c r="O15" s="156"/>
      <c r="P15" s="156"/>
      <c r="Q15" s="153">
        <v>332</v>
      </c>
      <c r="W15" s="71" t="str">
        <f t="shared" si="16"/>
        <v>Q2-13</v>
      </c>
      <c r="X15" s="87">
        <v>0.34</v>
      </c>
      <c r="AA15" s="103" t="str">
        <f t="shared" si="7"/>
        <v>Q2-13</v>
      </c>
      <c r="AB15" s="70">
        <v>0.158</v>
      </c>
      <c r="AD15" s="103" t="str">
        <f t="shared" si="8"/>
        <v>Q2-13</v>
      </c>
      <c r="AE15" s="73">
        <f>AZ12</f>
        <v>11533</v>
      </c>
      <c r="AH15" s="103" t="str">
        <f t="shared" si="9"/>
        <v>Q2-13</v>
      </c>
      <c r="AI15" s="5">
        <f>AW12</f>
        <v>3827</v>
      </c>
      <c r="AJ15" s="103" t="str">
        <f t="shared" si="10"/>
        <v>Q2-13</v>
      </c>
      <c r="AK15" s="5">
        <v>7706</v>
      </c>
      <c r="AL15" s="5">
        <f t="shared" si="17"/>
        <v>11533</v>
      </c>
      <c r="AM15" t="b">
        <f t="shared" si="0"/>
        <v>1</v>
      </c>
      <c r="AN15" s="103" t="str">
        <f t="shared" si="11"/>
        <v>Q2-13</v>
      </c>
      <c r="AO15" s="56">
        <v>743</v>
      </c>
      <c r="AQ15" s="103" t="str">
        <f t="shared" si="12"/>
        <v>Q2-13</v>
      </c>
      <c r="AR15" s="56">
        <v>31</v>
      </c>
      <c r="AT15" s="103" t="str">
        <f t="shared" si="13"/>
        <v>Q2-13</v>
      </c>
      <c r="AU15" s="56">
        <v>13</v>
      </c>
      <c r="AV15" s="113" t="s">
        <v>246</v>
      </c>
      <c r="AW15" s="89">
        <f>'Wireline Stats History'!D22</f>
        <v>4067</v>
      </c>
      <c r="AX15" s="113" t="s">
        <v>190</v>
      </c>
      <c r="AY15" s="89">
        <f>+'Wireless Stats History'!D20</f>
        <v>8427</v>
      </c>
      <c r="AZ15" s="89">
        <f>ROUND(+AW15+AY15,0)</f>
        <v>12494</v>
      </c>
      <c r="BA15" s="633" t="s">
        <v>135</v>
      </c>
      <c r="BB15" s="635">
        <v>61.12</v>
      </c>
      <c r="BC15" s="633" t="s">
        <v>135</v>
      </c>
      <c r="BD15" s="636">
        <v>1.03</v>
      </c>
    </row>
    <row r="16" spans="1:56" x14ac:dyDescent="0.2">
      <c r="A16" s="103" t="s">
        <v>136</v>
      </c>
      <c r="B16" s="4">
        <v>1374</v>
      </c>
      <c r="C16" s="5"/>
      <c r="F16" s="71" t="str">
        <f t="shared" si="14"/>
        <v>Q3-13</v>
      </c>
      <c r="G16" s="4">
        <v>7810</v>
      </c>
      <c r="H16" s="5"/>
      <c r="J16" s="71" t="str">
        <f t="shared" si="15"/>
        <v>Q3-13</v>
      </c>
      <c r="K16" s="79">
        <v>801</v>
      </c>
      <c r="M16" s="71" t="str">
        <f t="shared" si="6"/>
        <v>Q3-13</v>
      </c>
      <c r="N16" s="155">
        <v>680</v>
      </c>
      <c r="O16" s="156"/>
      <c r="P16" s="156"/>
      <c r="Q16" s="153">
        <v>355</v>
      </c>
      <c r="W16" s="71" t="str">
        <f t="shared" si="16"/>
        <v>Q3-13</v>
      </c>
      <c r="X16" s="87">
        <v>0.34</v>
      </c>
      <c r="AA16" s="103" t="str">
        <f t="shared" ref="AA16:AA21" si="18">W16</f>
        <v>Q3-13</v>
      </c>
      <c r="AB16" s="70">
        <v>0.16500000000000001</v>
      </c>
      <c r="AD16" s="103" t="str">
        <f t="shared" ref="AD16:AD21" si="19">AA16</f>
        <v>Q3-13</v>
      </c>
      <c r="AE16" s="73">
        <f>AZ19</f>
        <v>11654</v>
      </c>
      <c r="AH16" s="103" t="str">
        <f t="shared" si="9"/>
        <v>Q3-13</v>
      </c>
      <c r="AI16" s="5">
        <f>AW19</f>
        <v>3843.9999999999995</v>
      </c>
      <c r="AJ16" s="103" t="str">
        <f t="shared" si="10"/>
        <v>Q3-13</v>
      </c>
      <c r="AK16" s="5">
        <v>7810</v>
      </c>
      <c r="AL16" s="5">
        <f t="shared" si="17"/>
        <v>11654</v>
      </c>
      <c r="AM16" t="b">
        <f t="shared" si="0"/>
        <v>1</v>
      </c>
      <c r="AN16" s="103" t="str">
        <f t="shared" si="11"/>
        <v>Q3-13</v>
      </c>
      <c r="AO16" s="56">
        <v>776</v>
      </c>
      <c r="AQ16" s="103" t="str">
        <f t="shared" si="12"/>
        <v>Q3-13</v>
      </c>
      <c r="AR16" s="56">
        <v>34</v>
      </c>
      <c r="AT16" s="103" t="str">
        <f t="shared" ref="AT16:AT21" si="20">AQ16</f>
        <v>Q3-13</v>
      </c>
      <c r="AU16" s="56">
        <v>19</v>
      </c>
      <c r="AV16" s="90" t="s">
        <v>92</v>
      </c>
      <c r="AW16" s="91">
        <f>'[25]Q3 connections'!$F$20</f>
        <v>3566</v>
      </c>
      <c r="AX16" s="90" t="s">
        <v>92</v>
      </c>
      <c r="AY16" s="91">
        <v>6852</v>
      </c>
      <c r="AZ16" s="92">
        <f t="shared" si="1"/>
        <v>10418</v>
      </c>
      <c r="BA16" s="633" t="s">
        <v>136</v>
      </c>
      <c r="BB16" s="635">
        <v>62.49</v>
      </c>
      <c r="BC16" s="633" t="s">
        <v>136</v>
      </c>
      <c r="BD16" s="636">
        <v>0.9900000000000001</v>
      </c>
    </row>
    <row r="17" spans="1:56" x14ac:dyDescent="0.2">
      <c r="A17" s="103" t="s">
        <v>137</v>
      </c>
      <c r="B17" s="4">
        <v>1395</v>
      </c>
      <c r="C17" s="5"/>
      <c r="F17" s="71" t="str">
        <f t="shared" si="14"/>
        <v>Q4-13</v>
      </c>
      <c r="G17" s="4">
        <v>7807</v>
      </c>
      <c r="H17" s="5"/>
      <c r="J17" s="71" t="str">
        <f t="shared" si="15"/>
        <v>Q4-13</v>
      </c>
      <c r="K17" s="79">
        <v>851</v>
      </c>
      <c r="M17" s="71" t="str">
        <f t="shared" si="6"/>
        <v>Q4-13</v>
      </c>
      <c r="N17" s="155">
        <v>592</v>
      </c>
      <c r="O17" s="156"/>
      <c r="P17" s="156"/>
      <c r="Q17" s="153">
        <v>359</v>
      </c>
      <c r="W17" s="71" t="str">
        <f t="shared" si="16"/>
        <v>Q4-13</v>
      </c>
      <c r="X17" s="87">
        <v>0.36</v>
      </c>
      <c r="AA17" s="103" t="str">
        <f t="shared" si="18"/>
        <v>Q4-13</v>
      </c>
      <c r="AB17" s="70">
        <v>0.16800000000000001</v>
      </c>
      <c r="AD17" s="103" t="str">
        <f t="shared" si="19"/>
        <v>Q4-13</v>
      </c>
      <c r="AE17" s="73">
        <f>AZ26</f>
        <v>11685</v>
      </c>
      <c r="AH17" s="103" t="str">
        <f t="shared" si="9"/>
        <v>Q4-13</v>
      </c>
      <c r="AI17" s="5">
        <f>AW26</f>
        <v>3878</v>
      </c>
      <c r="AJ17" s="103" t="str">
        <f t="shared" si="10"/>
        <v>Q4-13</v>
      </c>
      <c r="AK17" s="5">
        <v>7807</v>
      </c>
      <c r="AL17" s="5">
        <f t="shared" si="17"/>
        <v>11685</v>
      </c>
      <c r="AM17" t="b">
        <f t="shared" si="0"/>
        <v>1</v>
      </c>
      <c r="AN17" s="103" t="str">
        <f t="shared" si="11"/>
        <v>Q4-13</v>
      </c>
      <c r="AO17" s="56">
        <v>815</v>
      </c>
      <c r="AQ17" s="103" t="str">
        <f t="shared" si="12"/>
        <v>Q4-13</v>
      </c>
      <c r="AR17" s="56">
        <v>38</v>
      </c>
      <c r="AT17" s="103" t="str">
        <f t="shared" si="20"/>
        <v>Q4-13</v>
      </c>
      <c r="AU17" s="56">
        <v>21</v>
      </c>
      <c r="AV17" s="90" t="s">
        <v>99</v>
      </c>
      <c r="AW17" s="91">
        <f>'[25]Q3 connections'!$G$20</f>
        <v>3671</v>
      </c>
      <c r="AX17" s="90" t="s">
        <v>99</v>
      </c>
      <c r="AY17" s="91">
        <v>7211</v>
      </c>
      <c r="AZ17" s="92">
        <f t="shared" si="1"/>
        <v>10882</v>
      </c>
      <c r="BA17" s="633" t="s">
        <v>137</v>
      </c>
      <c r="BB17" s="635">
        <v>61.86</v>
      </c>
      <c r="BC17" s="633" t="s">
        <v>137</v>
      </c>
      <c r="BD17" s="636">
        <v>0.97442586507790385</v>
      </c>
    </row>
    <row r="18" spans="1:56" x14ac:dyDescent="0.2">
      <c r="A18" s="103" t="s">
        <v>155</v>
      </c>
      <c r="B18" s="4">
        <v>1416</v>
      </c>
      <c r="C18" s="5"/>
      <c r="F18" s="71" t="str">
        <f t="shared" si="14"/>
        <v>Q1-14</v>
      </c>
      <c r="G18" s="701">
        <v>8039</v>
      </c>
      <c r="H18" s="5"/>
      <c r="J18" s="71" t="str">
        <f t="shared" si="15"/>
        <v>Q1-14</v>
      </c>
      <c r="K18" s="79">
        <v>842</v>
      </c>
      <c r="M18" s="71" t="str">
        <f t="shared" ref="M18:M23" si="21">J18</f>
        <v>Q1-14</v>
      </c>
      <c r="N18" s="155">
        <v>690</v>
      </c>
      <c r="O18" s="156"/>
      <c r="P18" s="156"/>
      <c r="Q18" s="153">
        <v>387</v>
      </c>
      <c r="W18" s="71" t="str">
        <f t="shared" si="16"/>
        <v>Q1-14</v>
      </c>
      <c r="X18" s="87">
        <v>0.36</v>
      </c>
      <c r="AA18" s="103" t="str">
        <f t="shared" si="18"/>
        <v>Q1-14</v>
      </c>
      <c r="AB18" s="70">
        <v>0.16800000000000001</v>
      </c>
      <c r="AD18" s="103" t="str">
        <f t="shared" si="19"/>
        <v>Q1-14</v>
      </c>
      <c r="AE18" s="73">
        <f>AW6+AY6</f>
        <v>11916</v>
      </c>
      <c r="AF18">
        <v>13329</v>
      </c>
      <c r="AH18" s="103" t="str">
        <f t="shared" si="9"/>
        <v>Q1-14</v>
      </c>
      <c r="AI18" s="5">
        <f>AW6</f>
        <v>3877</v>
      </c>
      <c r="AJ18" s="103" t="str">
        <f t="shared" si="10"/>
        <v>Q1-14</v>
      </c>
      <c r="AK18" s="5">
        <v>8039</v>
      </c>
      <c r="AL18" s="5">
        <f t="shared" si="17"/>
        <v>11916</v>
      </c>
      <c r="AM18" t="b">
        <f t="shared" si="0"/>
        <v>1</v>
      </c>
      <c r="AN18" s="103" t="str">
        <f t="shared" si="11"/>
        <v>Q1-14</v>
      </c>
      <c r="AO18" s="56">
        <v>842</v>
      </c>
      <c r="AQ18" s="103" t="str">
        <f t="shared" si="12"/>
        <v>Q1-14</v>
      </c>
      <c r="AR18" s="56">
        <v>27</v>
      </c>
      <c r="AT18" s="103" t="str">
        <f t="shared" si="20"/>
        <v>Q1-14</v>
      </c>
      <c r="AU18" s="56">
        <v>21</v>
      </c>
      <c r="AV18" s="90" t="s">
        <v>124</v>
      </c>
      <c r="AW18" s="91">
        <f>'[25]Q3 connections'!$H$20</f>
        <v>3777</v>
      </c>
      <c r="AX18" s="90" t="s">
        <v>124</v>
      </c>
      <c r="AY18" s="91">
        <v>7558</v>
      </c>
      <c r="AZ18" s="92">
        <f t="shared" si="1"/>
        <v>11335</v>
      </c>
      <c r="BA18" s="633" t="s">
        <v>155</v>
      </c>
      <c r="BB18" s="635">
        <v>61.24</v>
      </c>
      <c r="BC18" s="633" t="s">
        <v>155</v>
      </c>
      <c r="BD18" s="636">
        <v>0.9900000000000001</v>
      </c>
    </row>
    <row r="19" spans="1:56" x14ac:dyDescent="0.2">
      <c r="A19" s="103" t="s">
        <v>158</v>
      </c>
      <c r="B19" s="4">
        <v>1431</v>
      </c>
      <c r="C19" s="5"/>
      <c r="F19" s="71" t="str">
        <f t="shared" ref="F19:F24" si="22">A19</f>
        <v>Q2-14</v>
      </c>
      <c r="G19" s="4">
        <v>8088</v>
      </c>
      <c r="H19" s="5"/>
      <c r="J19" s="71" t="str">
        <f t="shared" ref="J19:J24" si="23">F19</f>
        <v>Q2-14</v>
      </c>
      <c r="K19" s="79">
        <v>861</v>
      </c>
      <c r="M19" s="71" t="str">
        <f t="shared" si="21"/>
        <v>Q2-14</v>
      </c>
      <c r="N19" s="155">
        <v>708</v>
      </c>
      <c r="O19" s="156"/>
      <c r="P19" s="156"/>
      <c r="Q19" s="153">
        <v>365</v>
      </c>
      <c r="W19" s="71" t="str">
        <f t="shared" ref="W19:W24" si="24">M19</f>
        <v>Q2-14</v>
      </c>
      <c r="X19" s="87">
        <v>0.38</v>
      </c>
      <c r="AA19" s="103" t="str">
        <f t="shared" si="18"/>
        <v>Q2-14</v>
      </c>
      <c r="AB19" s="70">
        <v>0.18</v>
      </c>
      <c r="AD19" s="103" t="str">
        <f t="shared" si="19"/>
        <v>Q2-14</v>
      </c>
      <c r="AE19" s="73">
        <f>AW13+AY13</f>
        <v>11984</v>
      </c>
      <c r="AF19">
        <v>13409</v>
      </c>
      <c r="AH19" s="103" t="str">
        <f t="shared" si="9"/>
        <v>Q2-14</v>
      </c>
      <c r="AI19" s="5">
        <f>AW13</f>
        <v>3896</v>
      </c>
      <c r="AJ19" s="103" t="str">
        <f t="shared" si="10"/>
        <v>Q2-14</v>
      </c>
      <c r="AK19" s="5">
        <v>8088</v>
      </c>
      <c r="AL19" s="5">
        <f>AK19+AI19</f>
        <v>11984</v>
      </c>
      <c r="AM19" t="b">
        <f t="shared" si="0"/>
        <v>1</v>
      </c>
      <c r="AN19" s="103" t="str">
        <f t="shared" si="11"/>
        <v>Q2-14</v>
      </c>
      <c r="AO19" s="56">
        <v>865</v>
      </c>
      <c r="AQ19" s="103" t="str">
        <f t="shared" si="12"/>
        <v>Q2-14</v>
      </c>
      <c r="AR19" s="56">
        <v>23</v>
      </c>
      <c r="AT19" s="103" t="str">
        <f t="shared" si="20"/>
        <v>Q2-14</v>
      </c>
      <c r="AU19" s="56">
        <v>15</v>
      </c>
      <c r="AV19" s="114" t="s">
        <v>136</v>
      </c>
      <c r="AW19" s="91">
        <f>'[25]Q3 connections'!$I$20</f>
        <v>3843.9999999999995</v>
      </c>
      <c r="AX19" s="90" t="s">
        <v>136</v>
      </c>
      <c r="AY19" s="91">
        <v>7810</v>
      </c>
      <c r="AZ19" s="92">
        <f t="shared" si="1"/>
        <v>11654</v>
      </c>
      <c r="BA19" s="633" t="s">
        <v>158</v>
      </c>
      <c r="BB19" s="635">
        <v>62.51</v>
      </c>
      <c r="BC19" s="633" t="s">
        <v>158</v>
      </c>
      <c r="BD19" s="636">
        <v>0.89999999999999991</v>
      </c>
    </row>
    <row r="20" spans="1:56" x14ac:dyDescent="0.2">
      <c r="A20" s="103" t="s">
        <v>159</v>
      </c>
      <c r="B20" s="4">
        <v>1453</v>
      </c>
      <c r="C20" s="5"/>
      <c r="F20" s="71" t="str">
        <f t="shared" si="22"/>
        <v>Q3-14</v>
      </c>
      <c r="G20" s="4">
        <v>8195</v>
      </c>
      <c r="H20" s="5"/>
      <c r="J20" s="71" t="str">
        <f t="shared" si="23"/>
        <v>Q3-14</v>
      </c>
      <c r="K20" s="79">
        <v>858</v>
      </c>
      <c r="M20" s="71" t="str">
        <f t="shared" si="21"/>
        <v>Q3-14</v>
      </c>
      <c r="N20" s="155">
        <v>700</v>
      </c>
      <c r="O20" s="156"/>
      <c r="P20" s="156"/>
      <c r="Q20" s="153">
        <v>365</v>
      </c>
      <c r="W20" s="71" t="str">
        <f t="shared" si="24"/>
        <v>Q3-14</v>
      </c>
      <c r="X20" s="87">
        <v>0.38</v>
      </c>
      <c r="AA20" s="103" t="str">
        <f t="shared" si="18"/>
        <v>Q3-14</v>
      </c>
      <c r="AB20" s="70">
        <v>0.17599999999999999</v>
      </c>
      <c r="AD20" s="103" t="str">
        <f t="shared" si="19"/>
        <v>Q3-14</v>
      </c>
      <c r="AE20" s="73">
        <f>AW20+AY20</f>
        <v>12112</v>
      </c>
      <c r="AF20">
        <v>13545</v>
      </c>
      <c r="AH20" s="103" t="str">
        <f t="shared" si="9"/>
        <v>Q3-14</v>
      </c>
      <c r="AI20" s="5">
        <f>AW20</f>
        <v>3916.9999999999995</v>
      </c>
      <c r="AJ20" s="103" t="str">
        <f t="shared" si="10"/>
        <v>Q3-14</v>
      </c>
      <c r="AK20" s="5">
        <f>AY20</f>
        <v>8195</v>
      </c>
      <c r="AL20" s="5">
        <f>AK20+AI20</f>
        <v>12112</v>
      </c>
      <c r="AM20" t="b">
        <f>AL20=AE20</f>
        <v>1</v>
      </c>
      <c r="AN20" s="103" t="str">
        <f t="shared" si="11"/>
        <v>Q3-14</v>
      </c>
      <c r="AO20" s="56">
        <v>888</v>
      </c>
      <c r="AQ20" s="103" t="str">
        <f t="shared" si="12"/>
        <v>Q3-14</v>
      </c>
      <c r="AR20" s="56">
        <v>23</v>
      </c>
      <c r="AT20" s="103" t="str">
        <f t="shared" si="20"/>
        <v>Q3-14</v>
      </c>
      <c r="AU20" s="56">
        <v>22</v>
      </c>
      <c r="AV20" s="114" t="s">
        <v>159</v>
      </c>
      <c r="AW20" s="91">
        <f>'[25]Q3 connections'!$J$20</f>
        <v>3916.9999999999995</v>
      </c>
      <c r="AX20" s="90" t="s">
        <v>159</v>
      </c>
      <c r="AY20" s="91">
        <v>8195</v>
      </c>
      <c r="AZ20" s="92">
        <f t="shared" si="1"/>
        <v>12112</v>
      </c>
      <c r="BA20" s="633" t="s">
        <v>159</v>
      </c>
      <c r="BB20" s="635">
        <v>64.510573860582312</v>
      </c>
      <c r="BC20" s="633" t="s">
        <v>159</v>
      </c>
      <c r="BD20" s="636">
        <v>0.89999999999999991</v>
      </c>
    </row>
    <row r="21" spans="1:56" x14ac:dyDescent="0.2">
      <c r="A21" s="103" t="s">
        <v>156</v>
      </c>
      <c r="B21" s="4">
        <v>1475</v>
      </c>
      <c r="C21" s="5"/>
      <c r="F21" s="71" t="str">
        <f t="shared" si="22"/>
        <v>Q4-14</v>
      </c>
      <c r="G21" s="4">
        <v>8281</v>
      </c>
      <c r="H21" s="5"/>
      <c r="J21" s="71" t="str">
        <f t="shared" si="23"/>
        <v>Q4-14</v>
      </c>
      <c r="K21" s="79">
        <v>911</v>
      </c>
      <c r="M21" s="71" t="str">
        <f t="shared" si="21"/>
        <v>Q4-14</v>
      </c>
      <c r="N21" s="155">
        <v>629</v>
      </c>
      <c r="O21" s="156"/>
      <c r="P21" s="156"/>
      <c r="Q21" s="153">
        <v>372</v>
      </c>
      <c r="W21" s="71" t="str">
        <f t="shared" si="24"/>
        <v>Q4-14</v>
      </c>
      <c r="X21" s="87">
        <v>0.4</v>
      </c>
      <c r="AA21" s="103" t="str">
        <f t="shared" si="18"/>
        <v>Q4-14</v>
      </c>
      <c r="AB21" s="70">
        <v>0.17799999999999999</v>
      </c>
      <c r="AD21" s="103" t="str">
        <f t="shared" si="19"/>
        <v>Q4-14</v>
      </c>
      <c r="AE21" s="73">
        <f>AW28+AY28</f>
        <v>12228</v>
      </c>
      <c r="AH21" s="103" t="str">
        <f t="shared" si="9"/>
        <v>Q4-14</v>
      </c>
      <c r="AI21" s="5">
        <f>AW28</f>
        <v>3947</v>
      </c>
      <c r="AJ21" s="103" t="str">
        <f t="shared" si="10"/>
        <v>Q4-14</v>
      </c>
      <c r="AK21" s="5">
        <v>8281</v>
      </c>
      <c r="AL21" s="5">
        <f>AK21+AI21</f>
        <v>12228</v>
      </c>
      <c r="AM21" t="b">
        <f t="shared" si="0"/>
        <v>1</v>
      </c>
      <c r="AN21" s="103" t="str">
        <f t="shared" si="11"/>
        <v>Q4-14</v>
      </c>
      <c r="AO21" s="56">
        <v>916</v>
      </c>
      <c r="AQ21" s="103" t="str">
        <f t="shared" si="12"/>
        <v>Q4-14</v>
      </c>
      <c r="AR21" s="56">
        <v>28</v>
      </c>
      <c r="AT21" s="103" t="str">
        <f t="shared" si="20"/>
        <v>Q4-14</v>
      </c>
      <c r="AU21" s="56">
        <v>22</v>
      </c>
      <c r="AV21" s="114" t="s">
        <v>191</v>
      </c>
      <c r="AW21" s="91">
        <f>'Wireline Stats History'!G22</f>
        <v>4015</v>
      </c>
      <c r="AX21" s="90" t="str">
        <f>AV21</f>
        <v>Q3-15</v>
      </c>
      <c r="AY21" s="91">
        <v>8421</v>
      </c>
      <c r="AZ21" s="92">
        <f t="shared" si="1"/>
        <v>12436</v>
      </c>
      <c r="BA21" s="633" t="s">
        <v>156</v>
      </c>
      <c r="BB21" s="635">
        <v>63.339946899838743</v>
      </c>
      <c r="BC21" s="633" t="s">
        <v>156</v>
      </c>
      <c r="BD21" s="636">
        <v>0.94000000000000006</v>
      </c>
    </row>
    <row r="22" spans="1:56" ht="13.5" customHeight="1" x14ac:dyDescent="0.2">
      <c r="A22" s="674" t="s">
        <v>189</v>
      </c>
      <c r="B22" s="675">
        <f>'Wireline Stats History'!I14</f>
        <v>1498</v>
      </c>
      <c r="C22" s="676"/>
      <c r="D22" s="677"/>
      <c r="E22" s="677"/>
      <c r="F22" s="678" t="str">
        <f t="shared" si="22"/>
        <v>Q1-15</v>
      </c>
      <c r="G22" s="701">
        <v>8289</v>
      </c>
      <c r="H22" s="676"/>
      <c r="I22" s="677"/>
      <c r="J22" s="678" t="str">
        <f t="shared" si="23"/>
        <v>Q1-15</v>
      </c>
      <c r="K22" s="679">
        <v>903</v>
      </c>
      <c r="L22" s="677"/>
      <c r="M22" s="678" t="str">
        <f t="shared" si="21"/>
        <v>Q1-15</v>
      </c>
      <c r="N22" s="680">
        <v>744</v>
      </c>
      <c r="O22" s="677"/>
      <c r="P22" s="677"/>
      <c r="Q22" s="681">
        <v>391</v>
      </c>
      <c r="R22" s="677"/>
      <c r="S22" s="677"/>
      <c r="T22" s="677"/>
      <c r="U22" s="677"/>
      <c r="V22" s="677"/>
      <c r="W22" s="678" t="str">
        <f t="shared" si="24"/>
        <v>Q1-15</v>
      </c>
      <c r="X22" s="677">
        <v>0.4</v>
      </c>
      <c r="Y22" s="677"/>
      <c r="Z22" s="677"/>
      <c r="AA22" s="674" t="str">
        <f t="shared" ref="AA22:AA27" si="25">W22</f>
        <v>Q1-15</v>
      </c>
      <c r="AB22" s="682">
        <v>0.185</v>
      </c>
      <c r="AC22" s="677"/>
      <c r="AD22" s="674" t="str">
        <f t="shared" ref="AD22:AD27" si="26">AA22</f>
        <v>Q1-15</v>
      </c>
      <c r="AE22" s="683">
        <f>ROUND(+AW7+AY7,0)</f>
        <v>12260</v>
      </c>
      <c r="AF22" s="677"/>
      <c r="AG22" s="677"/>
      <c r="AH22" s="674" t="str">
        <f t="shared" si="9"/>
        <v>Q1-15</v>
      </c>
      <c r="AI22" s="676">
        <f>AW7</f>
        <v>3971</v>
      </c>
      <c r="AJ22" s="674" t="str">
        <f t="shared" si="10"/>
        <v>Q1-15</v>
      </c>
      <c r="AK22" s="676">
        <f>AY7</f>
        <v>8289</v>
      </c>
      <c r="AL22" s="676">
        <f t="shared" ref="AL22:AL27" si="27">ROUND(AK22+AI22,0)</f>
        <v>12260</v>
      </c>
      <c r="AM22" s="677" t="b">
        <f t="shared" si="0"/>
        <v>1</v>
      </c>
      <c r="AN22" s="674" t="str">
        <f t="shared" si="11"/>
        <v>Q1-15</v>
      </c>
      <c r="AO22" s="683">
        <v>937</v>
      </c>
      <c r="AP22" s="677"/>
      <c r="AQ22" s="674" t="str">
        <f t="shared" si="12"/>
        <v>Q1-15</v>
      </c>
      <c r="AR22" s="683">
        <v>21</v>
      </c>
      <c r="AS22" s="677"/>
      <c r="AT22" s="674" t="str">
        <f t="shared" ref="AT22:AT27" si="28">AQ22</f>
        <v>Q1-15</v>
      </c>
      <c r="AU22" s="683">
        <v>23</v>
      </c>
      <c r="AV22" s="114" t="s">
        <v>247</v>
      </c>
      <c r="AW22" s="91">
        <v>0</v>
      </c>
      <c r="AX22" s="90" t="str">
        <f>AV22</f>
        <v>Q3-16</v>
      </c>
      <c r="AY22" s="91">
        <f>+'Wireless Stats History'!C21</f>
        <v>0</v>
      </c>
      <c r="AZ22" s="92">
        <f>+AW22+AY22</f>
        <v>0</v>
      </c>
      <c r="BA22" s="633" t="s">
        <v>189</v>
      </c>
      <c r="BB22" s="635">
        <v>62.34</v>
      </c>
      <c r="BC22" s="633" t="s">
        <v>189</v>
      </c>
      <c r="BD22" s="636">
        <v>0.91</v>
      </c>
    </row>
    <row r="23" spans="1:56" ht="13.5" customHeight="1" x14ac:dyDescent="0.2">
      <c r="A23" s="674" t="s">
        <v>190</v>
      </c>
      <c r="B23" s="675">
        <f>'Wireline Stats History'!H14</f>
        <v>1520</v>
      </c>
      <c r="C23" s="676"/>
      <c r="D23" s="677"/>
      <c r="E23" s="677"/>
      <c r="F23" s="678" t="str">
        <f t="shared" si="22"/>
        <v>Q2-15</v>
      </c>
      <c r="G23" s="701">
        <v>8352</v>
      </c>
      <c r="H23" s="676"/>
      <c r="I23" s="677"/>
      <c r="J23" s="678" t="str">
        <f t="shared" si="23"/>
        <v>Q2-15</v>
      </c>
      <c r="K23" s="679">
        <v>928</v>
      </c>
      <c r="L23" s="677"/>
      <c r="M23" s="678" t="str">
        <f t="shared" si="21"/>
        <v>Q2-15</v>
      </c>
      <c r="N23" s="680">
        <v>719</v>
      </c>
      <c r="O23" s="677"/>
      <c r="P23" s="677"/>
      <c r="Q23" s="681">
        <v>362</v>
      </c>
      <c r="R23" s="677"/>
      <c r="S23" s="677"/>
      <c r="T23" s="677"/>
      <c r="U23" s="677"/>
      <c r="V23" s="677"/>
      <c r="W23" s="678" t="str">
        <f t="shared" si="24"/>
        <v>Q2-15</v>
      </c>
      <c r="X23" s="677">
        <v>0.42</v>
      </c>
      <c r="Y23" s="677"/>
      <c r="Z23" s="677"/>
      <c r="AA23" s="674" t="str">
        <f t="shared" si="25"/>
        <v>Q2-15</v>
      </c>
      <c r="AB23" s="682">
        <v>0.183</v>
      </c>
      <c r="AC23" s="677"/>
      <c r="AD23" s="674" t="str">
        <f t="shared" si="26"/>
        <v>Q2-15</v>
      </c>
      <c r="AE23" s="683">
        <f>ROUND(+AW14+AY14,0)</f>
        <v>12342</v>
      </c>
      <c r="AF23" s="677"/>
      <c r="AG23" s="677"/>
      <c r="AH23" s="674" t="str">
        <f>AA23</f>
        <v>Q2-15</v>
      </c>
      <c r="AI23" s="676">
        <f>AW14</f>
        <v>3990</v>
      </c>
      <c r="AJ23" s="674" t="str">
        <f>AA23</f>
        <v>Q2-15</v>
      </c>
      <c r="AK23" s="676">
        <f>AY14</f>
        <v>8352</v>
      </c>
      <c r="AL23" s="676">
        <f t="shared" si="27"/>
        <v>12342</v>
      </c>
      <c r="AM23" s="677" t="b">
        <f>AL23=AE23</f>
        <v>1</v>
      </c>
      <c r="AN23" s="674" t="str">
        <f>AH23</f>
        <v>Q2-15</v>
      </c>
      <c r="AO23" s="683">
        <v>954</v>
      </c>
      <c r="AP23" s="677"/>
      <c r="AQ23" s="674" t="str">
        <f>AJ23</f>
        <v>Q2-15</v>
      </c>
      <c r="AR23" s="683">
        <v>17</v>
      </c>
      <c r="AS23" s="677"/>
      <c r="AT23" s="674" t="str">
        <f t="shared" si="28"/>
        <v>Q2-15</v>
      </c>
      <c r="AU23" s="683">
        <v>22</v>
      </c>
      <c r="AV23" s="93" t="s">
        <v>94</v>
      </c>
      <c r="AW23" s="94">
        <f>'[25]Q4 connections'!$F$19</f>
        <v>3589</v>
      </c>
      <c r="AX23" s="93" t="s">
        <v>94</v>
      </c>
      <c r="AY23" s="94">
        <v>6971</v>
      </c>
      <c r="AZ23" s="95">
        <f t="shared" si="1"/>
        <v>10560</v>
      </c>
      <c r="BA23" s="633" t="str">
        <f>AT23</f>
        <v>Q2-15</v>
      </c>
      <c r="BB23" s="635">
        <v>63.48</v>
      </c>
      <c r="BC23" s="633" t="str">
        <f>BA23</f>
        <v>Q2-15</v>
      </c>
      <c r="BD23" s="636">
        <v>0.86</v>
      </c>
    </row>
    <row r="24" spans="1:56" x14ac:dyDescent="0.2">
      <c r="A24" s="674" t="s">
        <v>191</v>
      </c>
      <c r="B24" s="675">
        <f>'Wireline Stats History'!G14</f>
        <v>1544</v>
      </c>
      <c r="C24" s="676"/>
      <c r="D24" s="677"/>
      <c r="E24" s="677"/>
      <c r="F24" s="678" t="str">
        <f t="shared" si="22"/>
        <v>Q3-15</v>
      </c>
      <c r="G24" s="701">
        <v>8421</v>
      </c>
      <c r="H24" s="676"/>
      <c r="I24" s="677"/>
      <c r="J24" s="678" t="str">
        <f t="shared" si="23"/>
        <v>Q3-15</v>
      </c>
      <c r="K24" s="679">
        <v>950</v>
      </c>
      <c r="L24" s="677"/>
      <c r="M24" s="678" t="str">
        <f>J24</f>
        <v>Q3-15</v>
      </c>
      <c r="N24" s="680">
        <v>715</v>
      </c>
      <c r="O24" s="677"/>
      <c r="P24" s="677"/>
      <c r="Q24" s="681">
        <v>353</v>
      </c>
      <c r="R24" s="677"/>
      <c r="S24" s="677"/>
      <c r="T24" s="677"/>
      <c r="U24" s="677"/>
      <c r="V24" s="677"/>
      <c r="W24" s="678" t="str">
        <f t="shared" si="24"/>
        <v>Q3-15</v>
      </c>
      <c r="X24" s="677">
        <v>0.42</v>
      </c>
      <c r="Y24" s="677"/>
      <c r="Z24" s="677"/>
      <c r="AA24" s="674" t="str">
        <f t="shared" si="25"/>
        <v>Q3-15</v>
      </c>
      <c r="AB24" s="682">
        <v>0.187</v>
      </c>
      <c r="AC24" s="677"/>
      <c r="AD24" s="674" t="str">
        <f t="shared" si="26"/>
        <v>Q3-15</v>
      </c>
      <c r="AE24" s="683">
        <f>ROUND(+AW21+AY21,0)</f>
        <v>12436</v>
      </c>
      <c r="AF24" s="677"/>
      <c r="AG24" s="677"/>
      <c r="AH24" s="674" t="str">
        <f>AA24</f>
        <v>Q3-15</v>
      </c>
      <c r="AI24" s="676">
        <f>AW21</f>
        <v>4015</v>
      </c>
      <c r="AJ24" s="674" t="str">
        <f>AA24</f>
        <v>Q3-15</v>
      </c>
      <c r="AK24" s="676">
        <f>AY21</f>
        <v>8421</v>
      </c>
      <c r="AL24" s="676">
        <f t="shared" si="27"/>
        <v>12436</v>
      </c>
      <c r="AM24" s="677" t="b">
        <f>AL24=AE24</f>
        <v>1</v>
      </c>
      <c r="AN24" s="674" t="str">
        <f>AH24</f>
        <v>Q3-15</v>
      </c>
      <c r="AO24" s="683">
        <v>980</v>
      </c>
      <c r="AP24" s="677"/>
      <c r="AQ24" s="674" t="str">
        <f>AJ24</f>
        <v>Q3-15</v>
      </c>
      <c r="AR24" s="683">
        <v>26</v>
      </c>
      <c r="AS24" s="677"/>
      <c r="AT24" s="674" t="str">
        <f t="shared" si="28"/>
        <v>Q3-15</v>
      </c>
      <c r="AU24" s="683">
        <v>24</v>
      </c>
      <c r="AV24" s="93" t="s">
        <v>119</v>
      </c>
      <c r="AW24" s="94">
        <f>'[25]Q4 connections'!$G$19</f>
        <v>3710</v>
      </c>
      <c r="AX24" s="93" t="s">
        <v>119</v>
      </c>
      <c r="AY24" s="94">
        <v>7340</v>
      </c>
      <c r="AZ24" s="95">
        <f t="shared" si="1"/>
        <v>11050</v>
      </c>
      <c r="BA24" s="633" t="str">
        <f>AT24</f>
        <v>Q3-15</v>
      </c>
      <c r="BB24" s="635">
        <v>64.22</v>
      </c>
      <c r="BC24" s="633" t="str">
        <f>BA24</f>
        <v>Q3-15</v>
      </c>
      <c r="BD24" s="636">
        <v>0.97</v>
      </c>
    </row>
    <row r="25" spans="1:56" x14ac:dyDescent="0.2">
      <c r="A25" s="674" t="s">
        <v>188</v>
      </c>
      <c r="B25" s="675">
        <f>'Wireline Stats History'!F14</f>
        <v>1566</v>
      </c>
      <c r="C25" s="676"/>
      <c r="D25" s="677"/>
      <c r="E25" s="677"/>
      <c r="F25" s="678" t="str">
        <f>A25</f>
        <v>Q4-15</v>
      </c>
      <c r="G25" s="701">
        <v>8457</v>
      </c>
      <c r="H25" s="676"/>
      <c r="I25" s="677"/>
      <c r="J25" s="678" t="str">
        <f>F25</f>
        <v>Q4-15</v>
      </c>
      <c r="K25" s="679">
        <v>991</v>
      </c>
      <c r="L25" s="677"/>
      <c r="M25" s="678" t="str">
        <f>J25</f>
        <v>Q4-15</v>
      </c>
      <c r="N25" s="680">
        <v>628</v>
      </c>
      <c r="O25" s="677"/>
      <c r="P25" s="677"/>
      <c r="Q25" s="681">
        <v>350</v>
      </c>
      <c r="R25" s="677"/>
      <c r="S25" s="677"/>
      <c r="T25" s="677"/>
      <c r="U25" s="677"/>
      <c r="V25" s="677"/>
      <c r="W25" s="678" t="str">
        <f>M25</f>
        <v>Q4-15</v>
      </c>
      <c r="X25" s="677">
        <v>0.44</v>
      </c>
      <c r="Y25" s="677"/>
      <c r="Z25" s="677"/>
      <c r="AA25" s="674" t="str">
        <f t="shared" si="25"/>
        <v>Q4-15</v>
      </c>
      <c r="AB25" s="682">
        <v>0.183</v>
      </c>
      <c r="AC25" s="677"/>
      <c r="AD25" s="674" t="str">
        <f t="shared" si="26"/>
        <v>Q4-15</v>
      </c>
      <c r="AE25" s="683">
        <f>ROUND(+AW29+AY29,0)</f>
        <v>12495</v>
      </c>
      <c r="AF25" s="677"/>
      <c r="AG25" s="677"/>
      <c r="AH25" s="674" t="str">
        <f>AA25</f>
        <v>Q4-15</v>
      </c>
      <c r="AI25" s="676">
        <f>AW29</f>
        <v>4038</v>
      </c>
      <c r="AJ25" s="674" t="str">
        <f>AA25</f>
        <v>Q4-15</v>
      </c>
      <c r="AK25" s="676">
        <f>AY29</f>
        <v>8457</v>
      </c>
      <c r="AL25" s="676">
        <f t="shared" si="27"/>
        <v>12495</v>
      </c>
      <c r="AM25" s="677" t="b">
        <f>AL25=AE25</f>
        <v>1</v>
      </c>
      <c r="AN25" s="674" t="str">
        <f>AH25</f>
        <v>Q4-15</v>
      </c>
      <c r="AO25" s="683">
        <v>1005</v>
      </c>
      <c r="AP25" s="677"/>
      <c r="AQ25" s="674" t="str">
        <f>AJ25</f>
        <v>Q4-15</v>
      </c>
      <c r="AR25" s="683">
        <v>25</v>
      </c>
      <c r="AS25" s="677"/>
      <c r="AT25" s="674" t="str">
        <f t="shared" si="28"/>
        <v>Q4-15</v>
      </c>
      <c r="AU25" s="683">
        <v>22</v>
      </c>
      <c r="AV25" s="104" t="s">
        <v>125</v>
      </c>
      <c r="AW25" s="94">
        <f>'[25]Q4 connections'!$H$19</f>
        <v>3804</v>
      </c>
      <c r="AX25" s="104" t="s">
        <v>125</v>
      </c>
      <c r="AY25" s="94">
        <v>7670</v>
      </c>
      <c r="AZ25" s="95">
        <f t="shared" si="1"/>
        <v>11474</v>
      </c>
      <c r="BA25" s="633" t="str">
        <f>AT25</f>
        <v>Q4-15</v>
      </c>
      <c r="BB25" s="635">
        <v>63.74</v>
      </c>
      <c r="BC25" s="633" t="str">
        <f>BA25</f>
        <v>Q4-15</v>
      </c>
      <c r="BD25" s="636">
        <v>1.0077423512774375</v>
      </c>
    </row>
    <row r="26" spans="1:56" x14ac:dyDescent="0.2">
      <c r="A26" s="674" t="s">
        <v>245</v>
      </c>
      <c r="B26" s="675">
        <f>'Wireline Stats History'!E14</f>
        <v>1599</v>
      </c>
      <c r="C26" s="676"/>
      <c r="D26" s="677"/>
      <c r="E26" s="677"/>
      <c r="F26" s="678" t="str">
        <f>A26</f>
        <v>Q1-16</v>
      </c>
      <c r="G26" s="701">
        <f>'Wireless Stats History'!E20</f>
        <v>8387</v>
      </c>
      <c r="H26" s="676"/>
      <c r="I26" s="677"/>
      <c r="J26" s="678" t="str">
        <f>F26</f>
        <v>Q1-16</v>
      </c>
      <c r="K26" s="679">
        <f>'Wireline History'!E8</f>
        <v>993</v>
      </c>
      <c r="L26" s="677"/>
      <c r="M26" s="678" t="str">
        <f>J26</f>
        <v>Q1-16</v>
      </c>
      <c r="N26" s="680">
        <f>'Wireless History'!E20</f>
        <v>756</v>
      </c>
      <c r="O26" s="677"/>
      <c r="P26" s="677"/>
      <c r="Q26" s="681">
        <f>'Wireline History'!E21</f>
        <v>384</v>
      </c>
      <c r="R26" s="677"/>
      <c r="S26" s="677"/>
      <c r="T26" s="677"/>
      <c r="U26" s="677"/>
      <c r="V26" s="677"/>
      <c r="W26" s="678" t="str">
        <f>M26</f>
        <v>Q1-16</v>
      </c>
      <c r="X26" s="677">
        <f>Consolidated!E12</f>
        <v>0.44</v>
      </c>
      <c r="Y26" s="677"/>
      <c r="Z26" s="677"/>
      <c r="AA26" s="674" t="str">
        <f t="shared" si="25"/>
        <v>Q1-16</v>
      </c>
      <c r="AB26" s="682">
        <f>Consolidated!E14</f>
        <v>0.17699999999999999</v>
      </c>
      <c r="AC26" s="677"/>
      <c r="AD26" s="674" t="str">
        <f t="shared" si="26"/>
        <v>Q1-16</v>
      </c>
      <c r="AE26" s="683">
        <f>ROUND(+AW8+AY8,0)</f>
        <v>12443</v>
      </c>
      <c r="AF26" s="677"/>
      <c r="AG26" s="677"/>
      <c r="AH26" s="674" t="str">
        <f>AA26</f>
        <v>Q1-16</v>
      </c>
      <c r="AI26" s="676">
        <f>AW8</f>
        <v>4056</v>
      </c>
      <c r="AJ26" s="674" t="str">
        <f>AA26</f>
        <v>Q1-16</v>
      </c>
      <c r="AK26" s="676">
        <f>AY8</f>
        <v>8387</v>
      </c>
      <c r="AL26" s="676">
        <f t="shared" si="27"/>
        <v>12443</v>
      </c>
      <c r="AM26" s="677" t="b">
        <f>AL26=AE26</f>
        <v>1</v>
      </c>
      <c r="AN26" s="674" t="str">
        <f>AH26</f>
        <v>Q1-16</v>
      </c>
      <c r="AO26" s="683">
        <f>'Wireline Stats History'!$E$18</f>
        <v>1016</v>
      </c>
      <c r="AP26" s="677"/>
      <c r="AQ26" s="674" t="str">
        <f>AJ26</f>
        <v>Q1-16</v>
      </c>
      <c r="AR26" s="683">
        <f>'Wireline Stats History'!E16</f>
        <v>11</v>
      </c>
      <c r="AS26" s="677"/>
      <c r="AT26" s="674" t="str">
        <f t="shared" si="28"/>
        <v>Q1-16</v>
      </c>
      <c r="AU26" s="683">
        <f>'Wireline Stats History'!E12</f>
        <v>12</v>
      </c>
      <c r="AV26" s="104" t="s">
        <v>137</v>
      </c>
      <c r="AW26" s="94">
        <f>'[25]Q4 connections'!$I$19</f>
        <v>3878</v>
      </c>
      <c r="AX26" s="104" t="s">
        <v>137</v>
      </c>
      <c r="AY26" s="94">
        <v>7807</v>
      </c>
      <c r="AZ26" s="95">
        <f t="shared" si="1"/>
        <v>11685</v>
      </c>
      <c r="BA26" s="633" t="str">
        <f>AT26</f>
        <v>Q1-16</v>
      </c>
      <c r="BB26" s="635">
        <f>'Wireless Stats History'!E22</f>
        <v>63.08</v>
      </c>
      <c r="BC26" s="633" t="str">
        <f>BA26</f>
        <v>Q1-16</v>
      </c>
      <c r="BD26" s="636">
        <f>'Wireless Stats History'!E26*100</f>
        <v>0.97</v>
      </c>
    </row>
    <row r="27" spans="1:56" x14ac:dyDescent="0.2">
      <c r="A27" s="674" t="s">
        <v>246</v>
      </c>
      <c r="B27" s="675">
        <f>'Wireline Stats History'!D14</f>
        <v>1617</v>
      </c>
      <c r="C27" s="676"/>
      <c r="D27" s="677"/>
      <c r="E27" s="677"/>
      <c r="F27" s="678" t="str">
        <f>A27</f>
        <v>Q2-16</v>
      </c>
      <c r="G27" s="701">
        <f>'Wireless Stats History'!D20</f>
        <v>8427</v>
      </c>
      <c r="H27" s="676"/>
      <c r="I27" s="677"/>
      <c r="J27" s="678" t="str">
        <f>F27</f>
        <v>Q2-16</v>
      </c>
      <c r="K27" s="679">
        <f>'Wireline History'!D8</f>
        <v>990</v>
      </c>
      <c r="L27" s="677"/>
      <c r="M27" s="678" t="str">
        <f>J27</f>
        <v>Q2-16</v>
      </c>
      <c r="N27" s="680">
        <f>'Wireless History'!D20</f>
        <v>793</v>
      </c>
      <c r="O27" s="677"/>
      <c r="P27" s="677"/>
      <c r="Q27" s="681">
        <f>'Wireline History'!D21</f>
        <v>396</v>
      </c>
      <c r="R27" s="677"/>
      <c r="S27" s="677"/>
      <c r="T27" s="677"/>
      <c r="U27" s="677"/>
      <c r="V27" s="677"/>
      <c r="W27" s="678" t="str">
        <f>M27</f>
        <v>Q2-16</v>
      </c>
      <c r="X27" s="677">
        <f>Consolidated!D12</f>
        <v>0.46</v>
      </c>
      <c r="Y27" s="677"/>
      <c r="Z27" s="677"/>
      <c r="AA27" s="674" t="str">
        <f t="shared" si="25"/>
        <v>Q2-16</v>
      </c>
      <c r="AB27" s="682">
        <f>Consolidated!D14</f>
        <v>0.185</v>
      </c>
      <c r="AC27" s="677"/>
      <c r="AD27" s="674" t="str">
        <f t="shared" si="26"/>
        <v>Q2-16</v>
      </c>
      <c r="AE27" s="683">
        <f>ROUND(+AW15+AY15,0)</f>
        <v>12494</v>
      </c>
      <c r="AF27" s="677"/>
      <c r="AG27" s="677"/>
      <c r="AH27" s="674" t="str">
        <f>AA27</f>
        <v>Q2-16</v>
      </c>
      <c r="AI27" s="676">
        <f>AW15</f>
        <v>4067</v>
      </c>
      <c r="AJ27" s="674" t="str">
        <f>AA27</f>
        <v>Q2-16</v>
      </c>
      <c r="AK27" s="676">
        <f>AY15</f>
        <v>8427</v>
      </c>
      <c r="AL27" s="676">
        <f t="shared" si="27"/>
        <v>12494</v>
      </c>
      <c r="AM27" s="677" t="b">
        <f>AL27=AE27</f>
        <v>1</v>
      </c>
      <c r="AN27" s="674" t="str">
        <f>AH27</f>
        <v>Q2-16</v>
      </c>
      <c r="AO27" s="683">
        <f>'Wireline Stats History'!$D$18</f>
        <v>1029</v>
      </c>
      <c r="AP27" s="677"/>
      <c r="AQ27" s="674" t="str">
        <f>AJ27</f>
        <v>Q2-16</v>
      </c>
      <c r="AR27" s="683">
        <f>'Wireline Stats History'!D16</f>
        <v>13</v>
      </c>
      <c r="AS27" s="677"/>
      <c r="AT27" s="674" t="str">
        <f t="shared" si="28"/>
        <v>Q2-16</v>
      </c>
      <c r="AU27" s="683">
        <f>'Wireline Stats History'!D12</f>
        <v>18</v>
      </c>
      <c r="AV27" s="104" t="s">
        <v>137</v>
      </c>
      <c r="AW27" s="94">
        <f>'[25]Q4 connections'!$I$19</f>
        <v>3878</v>
      </c>
      <c r="AX27" s="104" t="s">
        <v>137</v>
      </c>
      <c r="AY27" s="94">
        <v>7807</v>
      </c>
      <c r="AZ27" s="95">
        <f>+AW27+AY27</f>
        <v>11685</v>
      </c>
      <c r="BA27" s="633" t="str">
        <f>AT27</f>
        <v>Q2-16</v>
      </c>
      <c r="BB27" s="635">
        <f>'Wireless Stats History'!E23</f>
        <v>0</v>
      </c>
      <c r="BC27" s="633" t="str">
        <f>BA27</f>
        <v>Q2-16</v>
      </c>
      <c r="BD27" s="636">
        <f>'Wireless Stats History'!D26*100</f>
        <v>0.89999999999999991</v>
      </c>
    </row>
    <row r="28" spans="1:56" x14ac:dyDescent="0.2">
      <c r="B28" s="4"/>
      <c r="C28" s="5"/>
      <c r="G28" s="4"/>
      <c r="H28" s="5"/>
      <c r="Q28" s="67"/>
      <c r="AE28" s="70"/>
      <c r="AO28" s="5"/>
      <c r="AV28" s="104" t="s">
        <v>156</v>
      </c>
      <c r="AW28" s="94">
        <f>'[25]Q4 connections'!$J$19</f>
        <v>3947</v>
      </c>
      <c r="AX28" s="104" t="s">
        <v>156</v>
      </c>
      <c r="AY28" s="94">
        <v>8281</v>
      </c>
      <c r="AZ28" s="95">
        <f t="shared" si="1"/>
        <v>12228</v>
      </c>
      <c r="BC28" s="634"/>
    </row>
    <row r="29" spans="1:56" x14ac:dyDescent="0.2">
      <c r="A29" s="2" t="s">
        <v>43</v>
      </c>
      <c r="B29" s="6"/>
      <c r="C29" s="6"/>
      <c r="D29" s="6"/>
      <c r="E29" s="6"/>
      <c r="F29" s="6"/>
      <c r="G29" s="6"/>
      <c r="H29" s="6"/>
      <c r="I29" s="6"/>
      <c r="AV29" s="104" t="s">
        <v>188</v>
      </c>
      <c r="AW29" s="94">
        <f>'Wireline Stats History'!F22</f>
        <v>4038</v>
      </c>
      <c r="AX29" s="104" t="str">
        <f>AV29</f>
        <v>Q4-15</v>
      </c>
      <c r="AY29" s="94">
        <v>8457</v>
      </c>
      <c r="AZ29" s="95">
        <f>+AW29+AY29</f>
        <v>12495</v>
      </c>
      <c r="BC29" s="634"/>
    </row>
    <row r="30" spans="1:56" x14ac:dyDescent="0.2">
      <c r="A30" s="6"/>
      <c r="B30" s="7">
        <v>2010</v>
      </c>
      <c r="C30" s="7">
        <v>2011</v>
      </c>
      <c r="D30" s="7">
        <v>2012</v>
      </c>
      <c r="E30" s="7">
        <v>2013</v>
      </c>
      <c r="F30" s="7">
        <v>2014</v>
      </c>
      <c r="G30" s="7">
        <v>2015</v>
      </c>
      <c r="H30" s="746">
        <v>2016</v>
      </c>
      <c r="AV30" s="104" t="s">
        <v>248</v>
      </c>
      <c r="AW30" s="94">
        <v>0</v>
      </c>
      <c r="AX30" s="104" t="str">
        <f>AV30</f>
        <v>Q4-16</v>
      </c>
      <c r="AY30" s="94"/>
      <c r="AZ30" s="95">
        <f>+AW30+AY30</f>
        <v>0</v>
      </c>
      <c r="BC30" s="634"/>
    </row>
    <row r="31" spans="1:56" x14ac:dyDescent="0.2">
      <c r="A31" s="3" t="s">
        <v>44</v>
      </c>
      <c r="B31" s="4">
        <v>1089</v>
      </c>
      <c r="C31" s="4">
        <v>1203</v>
      </c>
      <c r="D31" s="4">
        <v>1288</v>
      </c>
      <c r="E31" s="4">
        <v>1371</v>
      </c>
      <c r="F31" s="4">
        <v>1443</v>
      </c>
      <c r="G31" s="4">
        <v>1535</v>
      </c>
      <c r="H31">
        <f>'Wireless History'!E8</f>
        <v>1573</v>
      </c>
      <c r="K31" s="68"/>
      <c r="L31" s="68"/>
    </row>
    <row r="32" spans="1:56" x14ac:dyDescent="0.2">
      <c r="A32" s="3" t="s">
        <v>45</v>
      </c>
      <c r="B32" s="4">
        <v>1135</v>
      </c>
      <c r="C32" s="4">
        <v>1235</v>
      </c>
      <c r="D32" s="4">
        <v>1329</v>
      </c>
      <c r="E32" s="4">
        <v>1393</v>
      </c>
      <c r="F32" s="4">
        <v>1478</v>
      </c>
      <c r="G32" s="4">
        <v>1568</v>
      </c>
      <c r="H32">
        <f>'Wireless History'!D8</f>
        <v>1608</v>
      </c>
      <c r="K32" s="68"/>
      <c r="L32" s="68"/>
    </row>
    <row r="33" spans="1:49" x14ac:dyDescent="0.2">
      <c r="A33" s="3" t="s">
        <v>46</v>
      </c>
      <c r="B33" s="4">
        <v>1187</v>
      </c>
      <c r="C33" s="4">
        <v>1289</v>
      </c>
      <c r="D33" s="4">
        <v>1372</v>
      </c>
      <c r="E33" s="4">
        <v>1443</v>
      </c>
      <c r="F33" s="4">
        <v>1538</v>
      </c>
      <c r="G33" s="4">
        <v>1600</v>
      </c>
      <c r="K33" s="68"/>
      <c r="L33" s="68"/>
    </row>
    <row r="34" spans="1:49" x14ac:dyDescent="0.2">
      <c r="A34" s="3" t="s">
        <v>47</v>
      </c>
      <c r="B34" s="4">
        <v>1200</v>
      </c>
      <c r="C34" s="4">
        <v>1277</v>
      </c>
      <c r="D34" s="4">
        <v>1378</v>
      </c>
      <c r="E34" s="4">
        <v>1434</v>
      </c>
      <c r="F34" s="4">
        <v>1549</v>
      </c>
      <c r="G34" s="4">
        <v>1595</v>
      </c>
      <c r="K34" s="68"/>
      <c r="AW34" s="5"/>
    </row>
    <row r="35" spans="1:49" x14ac:dyDescent="0.2">
      <c r="K35" s="68"/>
      <c r="AP35" s="54"/>
    </row>
    <row r="36" spans="1:49" x14ac:dyDescent="0.2">
      <c r="A36" s="2" t="s">
        <v>82</v>
      </c>
      <c r="B36" s="6"/>
      <c r="C36" s="13"/>
      <c r="D36" s="6"/>
      <c r="E36" s="6"/>
      <c r="G36" s="2" t="s">
        <v>150</v>
      </c>
      <c r="H36" s="6"/>
      <c r="I36" s="13"/>
      <c r="J36" s="6"/>
      <c r="K36" s="6"/>
    </row>
    <row r="37" spans="1:49" x14ac:dyDescent="0.2">
      <c r="A37" s="6"/>
      <c r="B37" s="7" t="s">
        <v>44</v>
      </c>
      <c r="C37" s="7" t="s">
        <v>45</v>
      </c>
      <c r="D37" s="7" t="s">
        <v>55</v>
      </c>
      <c r="E37" s="7" t="s">
        <v>47</v>
      </c>
      <c r="G37" s="6"/>
      <c r="H37" s="7" t="s">
        <v>44</v>
      </c>
      <c r="I37" s="7" t="s">
        <v>45</v>
      </c>
      <c r="J37" s="7" t="s">
        <v>55</v>
      </c>
      <c r="K37" s="7" t="s">
        <v>47</v>
      </c>
    </row>
    <row r="38" spans="1:49" x14ac:dyDescent="0.2">
      <c r="A38" s="3">
        <v>2010</v>
      </c>
      <c r="B38" s="56">
        <v>-50</v>
      </c>
      <c r="C38" s="56">
        <v>-51</v>
      </c>
      <c r="D38" s="56">
        <v>-39</v>
      </c>
      <c r="E38" s="56">
        <f>X59-Y59</f>
        <v>-37</v>
      </c>
      <c r="G38" s="3">
        <v>2010</v>
      </c>
      <c r="H38" s="56">
        <v>1131</v>
      </c>
      <c r="I38" s="56">
        <v>1134</v>
      </c>
      <c r="J38" s="56">
        <v>1149</v>
      </c>
      <c r="K38" s="56">
        <v>1167</v>
      </c>
    </row>
    <row r="39" spans="1:49" x14ac:dyDescent="0.2">
      <c r="A39" s="3">
        <v>2011</v>
      </c>
      <c r="B39" s="56">
        <f>W59-X59</f>
        <v>-33</v>
      </c>
      <c r="C39" s="56">
        <f>V59-W59</f>
        <v>-31</v>
      </c>
      <c r="D39" s="56">
        <f>U59-V59</f>
        <v>-30</v>
      </c>
      <c r="E39" s="56">
        <f>T59-U59</f>
        <v>-37</v>
      </c>
      <c r="G39" s="3">
        <v>2011</v>
      </c>
      <c r="H39" s="56">
        <v>1183</v>
      </c>
      <c r="I39" s="56">
        <v>1196</v>
      </c>
      <c r="J39" s="56">
        <v>1218</v>
      </c>
      <c r="K39" s="56">
        <v>1242</v>
      </c>
    </row>
    <row r="40" spans="1:49" x14ac:dyDescent="0.2">
      <c r="A40" s="3">
        <v>2012</v>
      </c>
      <c r="B40" s="56">
        <f>S59-T59</f>
        <v>-47</v>
      </c>
      <c r="C40" s="56">
        <f>R59-S59</f>
        <v>-36</v>
      </c>
      <c r="D40" s="56">
        <f>Q59-R59</f>
        <v>-30</v>
      </c>
      <c r="E40" s="56">
        <f>P59-Q59</f>
        <v>-35</v>
      </c>
      <c r="G40" s="3">
        <v>2012</v>
      </c>
      <c r="H40" s="56">
        <v>1257</v>
      </c>
      <c r="I40" s="56">
        <v>1277</v>
      </c>
      <c r="J40" s="56">
        <v>1303</v>
      </c>
      <c r="K40" s="56">
        <v>1326</v>
      </c>
    </row>
    <row r="41" spans="1:49" x14ac:dyDescent="0.2">
      <c r="A41" s="3">
        <v>2013</v>
      </c>
      <c r="B41" s="56">
        <f>O59-P59</f>
        <v>-34</v>
      </c>
      <c r="C41" s="56">
        <f>N59-O59</f>
        <v>-32</v>
      </c>
      <c r="D41" s="56">
        <f>M59-N59</f>
        <v>-33</v>
      </c>
      <c r="E41" s="56">
        <f>L59-M59</f>
        <v>-25</v>
      </c>
      <c r="G41" s="3">
        <v>2013</v>
      </c>
      <c r="H41" s="56">
        <v>1342</v>
      </c>
      <c r="I41" s="56">
        <v>1355</v>
      </c>
      <c r="J41" s="56">
        <v>1374</v>
      </c>
      <c r="K41" s="56">
        <v>1395</v>
      </c>
    </row>
    <row r="42" spans="1:49" x14ac:dyDescent="0.2">
      <c r="A42" s="3">
        <v>2014</v>
      </c>
      <c r="B42" s="56">
        <f>K59-L59</f>
        <v>-24</v>
      </c>
      <c r="C42" s="56">
        <f>J59-K59</f>
        <v>-19</v>
      </c>
      <c r="D42" s="56">
        <f>I59-J59</f>
        <v>-24</v>
      </c>
      <c r="E42" s="56">
        <f>H59-I59</f>
        <v>-20</v>
      </c>
      <c r="G42" s="3">
        <v>2014</v>
      </c>
      <c r="H42" s="56">
        <v>1416</v>
      </c>
      <c r="I42" s="56">
        <v>1431</v>
      </c>
      <c r="J42" s="56">
        <v>1453</v>
      </c>
      <c r="K42" s="56">
        <v>1475</v>
      </c>
      <c r="AQ42" s="59"/>
      <c r="AR42" s="59"/>
      <c r="AS42" s="59"/>
    </row>
    <row r="43" spans="1:49" x14ac:dyDescent="0.2">
      <c r="A43" s="3">
        <v>2015</v>
      </c>
      <c r="B43" s="56">
        <v>-20</v>
      </c>
      <c r="C43" s="56">
        <v>-20</v>
      </c>
      <c r="D43" s="56">
        <v>-25</v>
      </c>
      <c r="E43" s="56">
        <v>-24</v>
      </c>
      <c r="G43" s="3">
        <v>2015</v>
      </c>
      <c r="H43" s="56">
        <v>1519</v>
      </c>
      <c r="I43" s="56">
        <v>1541</v>
      </c>
      <c r="J43" s="56">
        <v>1565</v>
      </c>
      <c r="K43" s="56">
        <v>1587</v>
      </c>
    </row>
    <row r="44" spans="1:49" x14ac:dyDescent="0.2">
      <c r="A44" s="3">
        <v>2016</v>
      </c>
      <c r="B44" s="56">
        <f>'Wireline Stats History'!E8</f>
        <v>-26</v>
      </c>
      <c r="C44" s="56"/>
      <c r="D44" s="56"/>
      <c r="E44" s="56"/>
      <c r="F44" s="56"/>
      <c r="G44" s="3">
        <v>2016</v>
      </c>
      <c r="H44" s="56">
        <f>'Wireline Stats History'!E14</f>
        <v>1599</v>
      </c>
      <c r="I44" s="56"/>
      <c r="J44" s="56"/>
      <c r="K44" s="56"/>
    </row>
    <row r="45" spans="1:49" x14ac:dyDescent="0.2">
      <c r="B45" s="56"/>
      <c r="C45" s="56"/>
      <c r="D45" s="56"/>
      <c r="E45" s="56"/>
      <c r="F45" s="56"/>
      <c r="G45" s="56"/>
    </row>
    <row r="46" spans="1:49" x14ac:dyDescent="0.2">
      <c r="B46" s="56"/>
      <c r="C46" s="56"/>
      <c r="D46" s="56"/>
      <c r="E46" s="56"/>
      <c r="F46" s="56"/>
      <c r="G46" s="56"/>
    </row>
    <row r="47" spans="1:49" x14ac:dyDescent="0.2">
      <c r="B47" s="56"/>
      <c r="C47" s="56"/>
      <c r="D47" s="56"/>
      <c r="E47" s="56"/>
      <c r="F47" s="56"/>
      <c r="G47" s="56"/>
    </row>
    <row r="48" spans="1:49" x14ac:dyDescent="0.2">
      <c r="B48" s="56"/>
      <c r="C48" s="56"/>
      <c r="D48" s="56"/>
      <c r="E48" s="56"/>
      <c r="F48" s="56"/>
      <c r="G48" s="56"/>
    </row>
    <row r="50" spans="1:97" x14ac:dyDescent="0.2">
      <c r="A50" s="7" t="s">
        <v>127</v>
      </c>
      <c r="B50" s="7" t="s">
        <v>87</v>
      </c>
      <c r="C50" s="7" t="s">
        <v>90</v>
      </c>
      <c r="D50" s="7" t="s">
        <v>92</v>
      </c>
      <c r="E50" s="7" t="s">
        <v>94</v>
      </c>
      <c r="F50" s="7" t="s">
        <v>97</v>
      </c>
      <c r="G50" s="7" t="s">
        <v>98</v>
      </c>
      <c r="H50" s="7" t="s">
        <v>99</v>
      </c>
      <c r="I50" s="7" t="s">
        <v>119</v>
      </c>
      <c r="J50" s="7" t="s">
        <v>122</v>
      </c>
      <c r="K50" s="7" t="s">
        <v>123</v>
      </c>
      <c r="L50" s="7" t="s">
        <v>124</v>
      </c>
      <c r="M50" s="7" t="s">
        <v>125</v>
      </c>
      <c r="N50" s="7" t="s">
        <v>134</v>
      </c>
      <c r="O50" s="7" t="s">
        <v>135</v>
      </c>
      <c r="P50" s="7" t="s">
        <v>136</v>
      </c>
      <c r="Q50" s="7" t="s">
        <v>137</v>
      </c>
      <c r="R50" s="7" t="s">
        <v>155</v>
      </c>
      <c r="S50" s="7" t="s">
        <v>158</v>
      </c>
      <c r="T50" s="7" t="s">
        <v>159</v>
      </c>
      <c r="U50" s="7" t="s">
        <v>156</v>
      </c>
      <c r="V50" s="7" t="s">
        <v>189</v>
      </c>
      <c r="W50" s="7" t="s">
        <v>190</v>
      </c>
      <c r="X50" s="7" t="s">
        <v>191</v>
      </c>
      <c r="Y50" s="7" t="s">
        <v>188</v>
      </c>
      <c r="Z50" s="746" t="s">
        <v>245</v>
      </c>
      <c r="AA50" s="759" t="s">
        <v>246</v>
      </c>
      <c r="AM50" s="59"/>
      <c r="AN50" s="59"/>
      <c r="AO50" s="59"/>
      <c r="AP50" s="59"/>
      <c r="AQ50" s="59"/>
    </row>
    <row r="51" spans="1:97" x14ac:dyDescent="0.2">
      <c r="A51" t="s">
        <v>56</v>
      </c>
      <c r="B51" s="56">
        <f>B38</f>
        <v>-50</v>
      </c>
      <c r="C51" s="56">
        <f>C38</f>
        <v>-51</v>
      </c>
      <c r="D51" s="56">
        <f>D38</f>
        <v>-39</v>
      </c>
      <c r="E51" s="56">
        <f>E38</f>
        <v>-37</v>
      </c>
      <c r="F51" s="56">
        <f>B39</f>
        <v>-33</v>
      </c>
      <c r="G51" s="56">
        <f>C39</f>
        <v>-31</v>
      </c>
      <c r="H51" s="56">
        <f>D39</f>
        <v>-30</v>
      </c>
      <c r="I51" s="56">
        <v>-37</v>
      </c>
      <c r="J51" s="56">
        <v>-47</v>
      </c>
      <c r="K51" s="56">
        <v>-36</v>
      </c>
      <c r="L51" s="56">
        <v>-30</v>
      </c>
      <c r="M51" s="56">
        <v>-35</v>
      </c>
      <c r="N51" s="56">
        <v>-34</v>
      </c>
      <c r="O51" s="56">
        <v>-32</v>
      </c>
      <c r="P51" s="56">
        <v>-33</v>
      </c>
      <c r="Q51" s="56">
        <v>-25</v>
      </c>
      <c r="R51" s="56">
        <v>-24</v>
      </c>
      <c r="S51" s="56">
        <v>-19</v>
      </c>
      <c r="T51" s="56">
        <v>-24</v>
      </c>
      <c r="U51" s="56">
        <v>-20</v>
      </c>
      <c r="V51" s="56">
        <v>-20</v>
      </c>
      <c r="W51" s="56">
        <v>-20</v>
      </c>
      <c r="X51" s="56">
        <v>-25</v>
      </c>
      <c r="Y51" s="56">
        <v>-24</v>
      </c>
      <c r="Z51" s="56">
        <f>'Wireline Stats History'!E8</f>
        <v>-26</v>
      </c>
      <c r="AA51" s="56">
        <f>'Wireline Stats History'!$D$8</f>
        <v>-20</v>
      </c>
    </row>
    <row r="52" spans="1:97" x14ac:dyDescent="0.2">
      <c r="AA52" s="78"/>
    </row>
    <row r="53" spans="1:97" x14ac:dyDescent="0.2">
      <c r="AA53" s="78"/>
    </row>
    <row r="54" spans="1:97" x14ac:dyDescent="0.2">
      <c r="A54" t="s">
        <v>57</v>
      </c>
      <c r="C54" s="84"/>
      <c r="D54" s="84"/>
      <c r="E54" s="84"/>
      <c r="F54" s="84"/>
      <c r="G54" s="84"/>
      <c r="H54" s="84"/>
      <c r="I54" s="84"/>
      <c r="J54" s="84"/>
      <c r="K54" s="84"/>
      <c r="L54" s="84"/>
      <c r="M54" s="84"/>
      <c r="N54" s="84"/>
      <c r="O54" s="84"/>
      <c r="P54" s="84"/>
      <c r="Q54" s="84"/>
      <c r="R54" s="84"/>
      <c r="S54" s="84"/>
      <c r="T54" s="84"/>
      <c r="U54" s="84"/>
      <c r="V54" s="84"/>
      <c r="W54" s="84"/>
      <c r="X54" s="84"/>
      <c r="Y54" s="84" t="s">
        <v>89</v>
      </c>
      <c r="Z54" s="84"/>
    </row>
    <row r="55" spans="1:97" x14ac:dyDescent="0.2">
      <c r="A55" s="3"/>
      <c r="B55" s="75" t="s">
        <v>246</v>
      </c>
      <c r="C55" s="75" t="s">
        <v>245</v>
      </c>
      <c r="D55" s="75" t="s">
        <v>188</v>
      </c>
      <c r="E55" s="75" t="s">
        <v>191</v>
      </c>
      <c r="F55" s="75" t="s">
        <v>190</v>
      </c>
      <c r="G55" s="75" t="s">
        <v>189</v>
      </c>
      <c r="H55" s="75" t="s">
        <v>156</v>
      </c>
      <c r="I55" s="75" t="s">
        <v>159</v>
      </c>
      <c r="J55" s="75" t="s">
        <v>158</v>
      </c>
      <c r="K55" s="75" t="s">
        <v>155</v>
      </c>
      <c r="L55" s="75" t="s">
        <v>137</v>
      </c>
      <c r="M55" s="75" t="s">
        <v>136</v>
      </c>
      <c r="N55" s="75" t="s">
        <v>135</v>
      </c>
      <c r="O55" s="75" t="s">
        <v>134</v>
      </c>
      <c r="P55" s="75" t="s">
        <v>125</v>
      </c>
      <c r="Q55" s="75" t="s">
        <v>124</v>
      </c>
      <c r="R55" s="75" t="s">
        <v>123</v>
      </c>
      <c r="S55" s="75" t="s">
        <v>122</v>
      </c>
      <c r="T55" s="75" t="s">
        <v>119</v>
      </c>
      <c r="U55" s="75" t="s">
        <v>99</v>
      </c>
      <c r="V55" s="75" t="s">
        <v>98</v>
      </c>
      <c r="W55" s="75" t="s">
        <v>97</v>
      </c>
      <c r="X55" s="75" t="s">
        <v>94</v>
      </c>
      <c r="Y55" s="75" t="s">
        <v>92</v>
      </c>
      <c r="Z55" s="75" t="s">
        <v>90</v>
      </c>
      <c r="AA55" s="75" t="s">
        <v>87</v>
      </c>
    </row>
    <row r="56" spans="1:97" x14ac:dyDescent="0.2">
      <c r="A56" t="s">
        <v>58</v>
      </c>
      <c r="B56" s="700">
        <f>'Wireline Stats History'!$D$10</f>
        <v>1421</v>
      </c>
      <c r="C56" s="700">
        <f>'Wireline Stats History'!E10</f>
        <v>1441</v>
      </c>
      <c r="D56" s="700">
        <v>1467</v>
      </c>
      <c r="E56" s="700">
        <v>1491</v>
      </c>
      <c r="F56" s="700">
        <v>1516</v>
      </c>
      <c r="G56" s="700">
        <v>1536</v>
      </c>
      <c r="H56" s="76">
        <v>1556</v>
      </c>
      <c r="I56" s="76">
        <v>1576</v>
      </c>
      <c r="J56" s="76">
        <v>1600</v>
      </c>
      <c r="K56" s="76">
        <v>1619</v>
      </c>
      <c r="L56" s="76">
        <v>1643</v>
      </c>
      <c r="M56" s="76">
        <v>1668</v>
      </c>
      <c r="N56" s="76">
        <v>1701</v>
      </c>
      <c r="O56" s="76">
        <v>1733</v>
      </c>
      <c r="P56" s="76">
        <v>1767</v>
      </c>
      <c r="Q56" s="76">
        <v>1802</v>
      </c>
      <c r="R56" s="76">
        <v>1832</v>
      </c>
      <c r="S56" s="76">
        <v>1868</v>
      </c>
      <c r="T56" s="76">
        <f>'[26]Wireline Stats History'!$B$8</f>
        <v>1915</v>
      </c>
      <c r="U56" s="76">
        <f>'[26]Wireline Stats History'!$C$8</f>
        <v>1952</v>
      </c>
      <c r="V56" s="76">
        <f>'[26]Wireline Stats History'!$D$8</f>
        <v>1982</v>
      </c>
      <c r="W56" s="76">
        <f>'[26]Wireline Stats History'!$E$8</f>
        <v>2013</v>
      </c>
      <c r="X56" s="76">
        <f>'[26]Wireline Stats History'!$F$8</f>
        <v>2046</v>
      </c>
      <c r="Y56" s="76">
        <f>'[26]Wireline Stats History'!$G$8</f>
        <v>2083</v>
      </c>
      <c r="Z56" s="76">
        <f>'[26]Wireline Stats History'!$H$8</f>
        <v>2122</v>
      </c>
      <c r="AA56" s="76">
        <f>'[26]Wireline Stats History'!$I$8</f>
        <v>2173</v>
      </c>
    </row>
    <row r="57" spans="1:97" x14ac:dyDescent="0.2">
      <c r="A57" t="s">
        <v>59</v>
      </c>
      <c r="B57" s="77">
        <f t="shared" ref="B57:S57" si="29">+B56-C56</f>
        <v>-20</v>
      </c>
      <c r="C57" s="77">
        <f t="shared" si="29"/>
        <v>-26</v>
      </c>
      <c r="D57" s="77">
        <f t="shared" si="29"/>
        <v>-24</v>
      </c>
      <c r="E57" s="77">
        <f t="shared" si="29"/>
        <v>-25</v>
      </c>
      <c r="F57" s="77">
        <f t="shared" si="29"/>
        <v>-20</v>
      </c>
      <c r="G57" s="77">
        <f t="shared" si="29"/>
        <v>-20</v>
      </c>
      <c r="H57" s="77">
        <f t="shared" si="29"/>
        <v>-20</v>
      </c>
      <c r="I57" s="77">
        <f t="shared" si="29"/>
        <v>-24</v>
      </c>
      <c r="J57" s="77">
        <f t="shared" si="29"/>
        <v>-19</v>
      </c>
      <c r="K57" s="77">
        <f t="shared" si="29"/>
        <v>-24</v>
      </c>
      <c r="L57" s="77">
        <f t="shared" si="29"/>
        <v>-25</v>
      </c>
      <c r="M57" s="77">
        <f t="shared" si="29"/>
        <v>-33</v>
      </c>
      <c r="N57" s="77">
        <f t="shared" si="29"/>
        <v>-32</v>
      </c>
      <c r="O57" s="77">
        <f t="shared" si="29"/>
        <v>-34</v>
      </c>
      <c r="P57" s="77">
        <f t="shared" si="29"/>
        <v>-35</v>
      </c>
      <c r="Q57" s="77">
        <f t="shared" si="29"/>
        <v>-30</v>
      </c>
      <c r="R57" s="77">
        <f t="shared" si="29"/>
        <v>-36</v>
      </c>
      <c r="S57" s="77">
        <f t="shared" si="29"/>
        <v>-47</v>
      </c>
      <c r="T57" s="77">
        <f t="shared" ref="T57:Z57" si="30">T56-U56</f>
        <v>-37</v>
      </c>
      <c r="U57" s="77">
        <f t="shared" si="30"/>
        <v>-30</v>
      </c>
      <c r="V57" s="77">
        <f t="shared" si="30"/>
        <v>-31</v>
      </c>
      <c r="W57" s="77">
        <f t="shared" si="30"/>
        <v>-33</v>
      </c>
      <c r="X57" s="77">
        <f t="shared" si="30"/>
        <v>-37</v>
      </c>
      <c r="Y57" s="77">
        <f t="shared" si="30"/>
        <v>-39</v>
      </c>
      <c r="Z57" s="77">
        <f t="shared" si="30"/>
        <v>-51</v>
      </c>
      <c r="AA57" s="77">
        <f>'[26]Wireline Stats History'!$I$13</f>
        <v>-50</v>
      </c>
      <c r="AX57" s="54"/>
    </row>
    <row r="58" spans="1:97" s="677" customFormat="1" x14ac:dyDescent="0.2">
      <c r="A58"/>
      <c r="B58" s="57">
        <f t="shared" ref="B58:W58" si="31">B56/F56-1</f>
        <v>-6.2664907651715063E-2</v>
      </c>
      <c r="C58" s="57">
        <f t="shared" si="31"/>
        <v>-6.184895833333337E-2</v>
      </c>
      <c r="D58" s="57">
        <f t="shared" si="31"/>
        <v>-5.7197943444730059E-2</v>
      </c>
      <c r="E58" s="57">
        <f t="shared" si="31"/>
        <v>-5.3934010152284273E-2</v>
      </c>
      <c r="F58" s="57">
        <f t="shared" si="31"/>
        <v>-5.2499999999999991E-2</v>
      </c>
      <c r="G58" s="57">
        <f t="shared" si="31"/>
        <v>-5.1266213712167996E-2</v>
      </c>
      <c r="H58" s="57">
        <f t="shared" si="31"/>
        <v>-5.295191722458914E-2</v>
      </c>
      <c r="I58" s="57">
        <f t="shared" si="31"/>
        <v>-5.5155875299760182E-2</v>
      </c>
      <c r="J58" s="57">
        <f t="shared" si="31"/>
        <v>-5.9376837154614948E-2</v>
      </c>
      <c r="K58" s="57">
        <f t="shared" si="31"/>
        <v>-6.5781881130986708E-2</v>
      </c>
      <c r="L58" s="57">
        <f t="shared" si="31"/>
        <v>-7.0175438596491224E-2</v>
      </c>
      <c r="M58" s="57">
        <f t="shared" si="31"/>
        <v>-7.4361820199777995E-2</v>
      </c>
      <c r="N58" s="57">
        <f t="shared" si="31"/>
        <v>-7.1506550218340625E-2</v>
      </c>
      <c r="O58" s="57">
        <f t="shared" si="31"/>
        <v>-7.2269807280513909E-2</v>
      </c>
      <c r="P58" s="57">
        <f t="shared" si="31"/>
        <v>-7.7284595300261105E-2</v>
      </c>
      <c r="Q58" s="57">
        <f t="shared" si="31"/>
        <v>-7.6844262295082011E-2</v>
      </c>
      <c r="R58" s="57">
        <f t="shared" si="31"/>
        <v>-7.5681130171543876E-2</v>
      </c>
      <c r="S58" s="57">
        <f t="shared" si="31"/>
        <v>-7.2031793343268702E-2</v>
      </c>
      <c r="T58" s="57">
        <f t="shared" si="31"/>
        <v>-6.4027370478983436E-2</v>
      </c>
      <c r="U58" s="57">
        <f t="shared" si="31"/>
        <v>-6.2890062409985625E-2</v>
      </c>
      <c r="V58" s="57">
        <f t="shared" si="31"/>
        <v>-6.5975494816211122E-2</v>
      </c>
      <c r="W58" s="57">
        <f t="shared" si="31"/>
        <v>-7.3630924988495217E-2</v>
      </c>
      <c r="X58" s="57" t="e">
        <f>X56/#REF!-1</f>
        <v>#REF!</v>
      </c>
      <c r="Y58" s="57" t="e">
        <f>Y56/AB56-1</f>
        <v>#DIV/0!</v>
      </c>
      <c r="Z58" s="57" t="e">
        <f>Z56/AC56-1</f>
        <v>#DIV/0!</v>
      </c>
      <c r="AA58" s="57" t="e">
        <f>AA56/AD56-1</f>
        <v>#DIV/0!</v>
      </c>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row>
    <row r="59" spans="1:97" x14ac:dyDescent="0.2">
      <c r="A59" t="s">
        <v>60</v>
      </c>
      <c r="B59" s="56">
        <f>'Wireline Stats History'!D10</f>
        <v>1421</v>
      </c>
      <c r="C59" s="56">
        <f>'Wireline Stats History'!E10</f>
        <v>1441</v>
      </c>
      <c r="D59" s="56">
        <v>1467</v>
      </c>
      <c r="E59" s="56">
        <v>1491</v>
      </c>
      <c r="F59" s="56">
        <v>1516</v>
      </c>
      <c r="G59" s="56">
        <v>1536</v>
      </c>
      <c r="H59" s="56">
        <v>1556</v>
      </c>
      <c r="I59" s="56">
        <v>1576</v>
      </c>
      <c r="J59" s="56">
        <v>1600</v>
      </c>
      <c r="K59" s="56">
        <v>1619</v>
      </c>
      <c r="L59" s="56">
        <v>1643</v>
      </c>
      <c r="M59" s="56">
        <v>1668</v>
      </c>
      <c r="N59" s="56">
        <v>1701</v>
      </c>
      <c r="O59" s="56">
        <v>1733</v>
      </c>
      <c r="P59" s="56">
        <v>1767</v>
      </c>
      <c r="Q59" s="56">
        <v>1802</v>
      </c>
      <c r="R59" s="56">
        <v>1832</v>
      </c>
      <c r="S59" s="56">
        <v>1868</v>
      </c>
      <c r="T59" s="56">
        <v>1915</v>
      </c>
      <c r="U59">
        <v>1952</v>
      </c>
      <c r="V59">
        <v>1982</v>
      </c>
      <c r="W59">
        <v>2013</v>
      </c>
      <c r="X59">
        <v>2046</v>
      </c>
      <c r="Y59">
        <v>2083</v>
      </c>
      <c r="Z59">
        <v>2122</v>
      </c>
      <c r="AA59">
        <v>2173</v>
      </c>
    </row>
    <row r="60" spans="1:97" x14ac:dyDescent="0.2">
      <c r="B60" s="58">
        <f t="shared" ref="B60:W60" si="32">B59/F59-1</f>
        <v>-6.2664907651715063E-2</v>
      </c>
      <c r="C60" s="58">
        <f t="shared" si="32"/>
        <v>-6.184895833333337E-2</v>
      </c>
      <c r="D60" s="58">
        <f t="shared" si="32"/>
        <v>-5.7197943444730059E-2</v>
      </c>
      <c r="E60" s="58">
        <f t="shared" si="32"/>
        <v>-5.3934010152284273E-2</v>
      </c>
      <c r="F60" s="58">
        <f t="shared" si="32"/>
        <v>-5.2499999999999991E-2</v>
      </c>
      <c r="G60" s="58">
        <f t="shared" si="32"/>
        <v>-5.1266213712167996E-2</v>
      </c>
      <c r="H60" s="58">
        <f t="shared" si="32"/>
        <v>-5.295191722458914E-2</v>
      </c>
      <c r="I60" s="58">
        <f t="shared" si="32"/>
        <v>-5.5155875299760182E-2</v>
      </c>
      <c r="J60" s="58">
        <f t="shared" si="32"/>
        <v>-5.9376837154614948E-2</v>
      </c>
      <c r="K60" s="58">
        <f t="shared" si="32"/>
        <v>-6.5781881130986708E-2</v>
      </c>
      <c r="L60" s="58">
        <f t="shared" si="32"/>
        <v>-7.0175438596491224E-2</v>
      </c>
      <c r="M60" s="58">
        <f t="shared" si="32"/>
        <v>-7.4361820199777995E-2</v>
      </c>
      <c r="N60" s="58">
        <f t="shared" si="32"/>
        <v>-7.1506550218340625E-2</v>
      </c>
      <c r="O60" s="58">
        <f t="shared" si="32"/>
        <v>-7.2269807280513909E-2</v>
      </c>
      <c r="P60" s="58">
        <f t="shared" si="32"/>
        <v>-7.7284595300261105E-2</v>
      </c>
      <c r="Q60" s="58">
        <f t="shared" si="32"/>
        <v>-7.6844262295082011E-2</v>
      </c>
      <c r="R60" s="58">
        <f t="shared" si="32"/>
        <v>-7.5681130171543876E-2</v>
      </c>
      <c r="S60" s="58">
        <f t="shared" si="32"/>
        <v>-7.2031793343268702E-2</v>
      </c>
      <c r="T60" s="58">
        <f t="shared" si="32"/>
        <v>-6.4027370478983436E-2</v>
      </c>
      <c r="U60" s="58">
        <f t="shared" si="32"/>
        <v>-6.2890062409985625E-2</v>
      </c>
      <c r="V60" s="58">
        <f t="shared" si="32"/>
        <v>-6.5975494816211122E-2</v>
      </c>
      <c r="W60" s="58">
        <f t="shared" si="32"/>
        <v>-7.3630924988495217E-2</v>
      </c>
      <c r="X60" s="58" t="e">
        <f>X59/#REF!-1</f>
        <v>#REF!</v>
      </c>
      <c r="Y60" s="58" t="e">
        <f>Y59/AB59-1</f>
        <v>#DIV/0!</v>
      </c>
      <c r="Z60" s="58" t="e">
        <f>Z59/AC59-1</f>
        <v>#DIV/0!</v>
      </c>
      <c r="AA60" s="58" t="e">
        <f>AA59/AD59-1</f>
        <v>#DIV/0!</v>
      </c>
    </row>
    <row r="63" spans="1:97" x14ac:dyDescent="0.2">
      <c r="A63" s="2" t="s">
        <v>62</v>
      </c>
      <c r="B63" s="6"/>
      <c r="C63" s="6"/>
      <c r="D63" s="6"/>
      <c r="E63" s="6"/>
      <c r="F63" s="6"/>
      <c r="G63" s="6"/>
      <c r="H63" s="6"/>
    </row>
    <row r="64" spans="1:97" x14ac:dyDescent="0.2">
      <c r="A64" s="6"/>
      <c r="B64" s="7">
        <v>2010</v>
      </c>
      <c r="C64" s="7">
        <v>2011</v>
      </c>
      <c r="D64" s="7">
        <v>2012</v>
      </c>
      <c r="E64" s="7">
        <v>2013</v>
      </c>
      <c r="F64" s="7">
        <v>2014</v>
      </c>
      <c r="G64" s="7">
        <v>2015</v>
      </c>
      <c r="H64" s="746">
        <v>2016</v>
      </c>
    </row>
    <row r="65" spans="1:54" x14ac:dyDescent="0.2">
      <c r="A65" t="s">
        <v>44</v>
      </c>
      <c r="B65" s="5">
        <f>K2</f>
        <v>558</v>
      </c>
      <c r="C65" s="5">
        <f>K6</f>
        <v>619</v>
      </c>
      <c r="D65" s="5">
        <f>K10</f>
        <v>700</v>
      </c>
      <c r="E65" s="5">
        <f>K14</f>
        <v>764</v>
      </c>
      <c r="F65" s="5">
        <f>K18</f>
        <v>842</v>
      </c>
      <c r="G65" s="5">
        <f>G143</f>
        <v>903</v>
      </c>
      <c r="H65" s="5">
        <f>H143</f>
        <v>993</v>
      </c>
    </row>
    <row r="66" spans="1:54" x14ac:dyDescent="0.2">
      <c r="A66" t="s">
        <v>45</v>
      </c>
      <c r="B66" s="5">
        <f>K3</f>
        <v>557</v>
      </c>
      <c r="C66" s="5">
        <f>K7</f>
        <v>635</v>
      </c>
      <c r="D66" s="5">
        <f>K11</f>
        <v>689</v>
      </c>
      <c r="E66" s="5">
        <f>K15</f>
        <v>792</v>
      </c>
      <c r="F66" s="5">
        <f>K19</f>
        <v>861</v>
      </c>
      <c r="G66" s="5">
        <f>G144</f>
        <v>928</v>
      </c>
      <c r="H66" s="5">
        <f>H144</f>
        <v>990</v>
      </c>
    </row>
    <row r="67" spans="1:54" x14ac:dyDescent="0.2">
      <c r="A67" t="s">
        <v>46</v>
      </c>
      <c r="B67" s="5">
        <f>K4</f>
        <v>562</v>
      </c>
      <c r="C67" s="5">
        <f>K8</f>
        <v>644</v>
      </c>
      <c r="D67" s="5">
        <f>K12</f>
        <v>737</v>
      </c>
      <c r="E67" s="5">
        <f>K16</f>
        <v>801</v>
      </c>
      <c r="F67" s="5">
        <f>K20</f>
        <v>858</v>
      </c>
      <c r="G67" s="5">
        <f>G145</f>
        <v>950</v>
      </c>
      <c r="H67" s="3"/>
    </row>
    <row r="68" spans="1:54" x14ac:dyDescent="0.2">
      <c r="A68" t="s">
        <v>47</v>
      </c>
      <c r="B68" s="5">
        <f>K5</f>
        <v>591</v>
      </c>
      <c r="C68" s="5">
        <f>K9</f>
        <v>680</v>
      </c>
      <c r="D68" s="5">
        <f>K13</f>
        <v>770</v>
      </c>
      <c r="E68" s="5">
        <f>K17</f>
        <v>851</v>
      </c>
      <c r="F68" s="5">
        <f>K21</f>
        <v>911</v>
      </c>
      <c r="G68" s="5">
        <f>G146</f>
        <v>991</v>
      </c>
      <c r="AV68" s="54"/>
      <c r="AW68" s="54"/>
      <c r="AX68" s="54"/>
      <c r="AY68" s="54" t="s">
        <v>42</v>
      </c>
      <c r="AZ68" s="3"/>
    </row>
    <row r="69" spans="1:54" x14ac:dyDescent="0.2">
      <c r="AY69">
        <v>4848</v>
      </c>
      <c r="BA69" s="5"/>
    </row>
    <row r="70" spans="1:54" x14ac:dyDescent="0.2">
      <c r="A70" s="2" t="s">
        <v>64</v>
      </c>
      <c r="B70" s="6"/>
      <c r="C70" s="6"/>
      <c r="D70" s="6"/>
      <c r="E70" s="6"/>
      <c r="F70" s="6"/>
      <c r="G70" s="6"/>
      <c r="H70" s="6"/>
    </row>
    <row r="71" spans="1:54" x14ac:dyDescent="0.2">
      <c r="A71" s="6"/>
      <c r="B71" s="7">
        <v>2010</v>
      </c>
      <c r="C71" s="7">
        <v>2011</v>
      </c>
      <c r="D71" s="7">
        <v>2012</v>
      </c>
      <c r="E71" s="7">
        <v>2013</v>
      </c>
      <c r="F71" s="7">
        <v>2014</v>
      </c>
      <c r="G71" s="7">
        <v>2015</v>
      </c>
      <c r="H71" s="746">
        <v>2016</v>
      </c>
    </row>
    <row r="72" spans="1:54" x14ac:dyDescent="0.2">
      <c r="A72" t="s">
        <v>44</v>
      </c>
      <c r="B72" s="56">
        <v>493</v>
      </c>
      <c r="C72" s="153">
        <v>548</v>
      </c>
      <c r="D72" s="153">
        <v>620</v>
      </c>
      <c r="E72" s="153">
        <v>666</v>
      </c>
      <c r="F72" s="153">
        <f>N18</f>
        <v>690</v>
      </c>
      <c r="G72" s="153">
        <f>N22</f>
        <v>744</v>
      </c>
      <c r="H72" s="153">
        <f>N26</f>
        <v>756</v>
      </c>
    </row>
    <row r="73" spans="1:54" x14ac:dyDescent="0.2">
      <c r="A73" t="s">
        <v>45</v>
      </c>
      <c r="B73" s="56">
        <v>519</v>
      </c>
      <c r="C73" s="153">
        <v>563</v>
      </c>
      <c r="D73" s="153">
        <v>634</v>
      </c>
      <c r="E73" s="153">
        <v>666</v>
      </c>
      <c r="F73" s="153">
        <f>N19</f>
        <v>708</v>
      </c>
      <c r="G73" s="153">
        <f>N23</f>
        <v>719</v>
      </c>
      <c r="H73" s="153">
        <f>N27</f>
        <v>793</v>
      </c>
    </row>
    <row r="74" spans="1:54" x14ac:dyDescent="0.2">
      <c r="A74" t="s">
        <v>46</v>
      </c>
      <c r="B74" s="56">
        <v>532</v>
      </c>
      <c r="C74" s="153">
        <v>568</v>
      </c>
      <c r="D74" s="153">
        <v>638</v>
      </c>
      <c r="E74" s="153">
        <v>680</v>
      </c>
      <c r="F74" s="153">
        <f>N20</f>
        <v>700</v>
      </c>
      <c r="G74" s="153">
        <f>N24</f>
        <v>715</v>
      </c>
    </row>
    <row r="75" spans="1:54" x14ac:dyDescent="0.2">
      <c r="A75" t="s">
        <v>47</v>
      </c>
      <c r="B75" s="56">
        <v>470</v>
      </c>
      <c r="C75" s="153">
        <v>498</v>
      </c>
      <c r="D75" s="153">
        <v>566</v>
      </c>
      <c r="E75" s="153">
        <v>592</v>
      </c>
      <c r="F75" s="153">
        <f>N21</f>
        <v>629</v>
      </c>
      <c r="G75" s="153">
        <f>N25</f>
        <v>628</v>
      </c>
    </row>
    <row r="76" spans="1:54" x14ac:dyDescent="0.2">
      <c r="A76" t="s">
        <v>58</v>
      </c>
      <c r="B76" s="97">
        <f t="shared" ref="B76:H76" si="33">SUM(B72:B75)</f>
        <v>2014</v>
      </c>
      <c r="C76" s="97">
        <f t="shared" si="33"/>
        <v>2177</v>
      </c>
      <c r="D76" s="97">
        <f t="shared" si="33"/>
        <v>2458</v>
      </c>
      <c r="E76" s="97">
        <f t="shared" si="33"/>
        <v>2604</v>
      </c>
      <c r="F76" s="97">
        <f t="shared" si="33"/>
        <v>2727</v>
      </c>
      <c r="G76" s="97">
        <f t="shared" si="33"/>
        <v>2806</v>
      </c>
      <c r="H76" s="97">
        <f t="shared" si="33"/>
        <v>1549</v>
      </c>
    </row>
    <row r="78" spans="1:54" x14ac:dyDescent="0.2">
      <c r="A78" s="2" t="s">
        <v>70</v>
      </c>
      <c r="B78" s="6"/>
      <c r="C78" s="6"/>
      <c r="D78" s="6"/>
      <c r="E78" s="6"/>
      <c r="F78" s="6"/>
      <c r="G78" s="6"/>
      <c r="H78" s="6"/>
      <c r="BA78" s="3"/>
      <c r="BB78" s="3"/>
    </row>
    <row r="79" spans="1:54" x14ac:dyDescent="0.2">
      <c r="A79" s="6"/>
      <c r="B79" s="7">
        <f t="shared" ref="B79:G79" si="34">B71</f>
        <v>2010</v>
      </c>
      <c r="C79" s="7">
        <f t="shared" si="34"/>
        <v>2011</v>
      </c>
      <c r="D79" s="7">
        <f t="shared" si="34"/>
        <v>2012</v>
      </c>
      <c r="E79" s="7">
        <f t="shared" si="34"/>
        <v>2013</v>
      </c>
      <c r="F79" s="7">
        <f t="shared" si="34"/>
        <v>2014</v>
      </c>
      <c r="G79" s="7">
        <f t="shared" si="34"/>
        <v>2015</v>
      </c>
      <c r="H79" s="746">
        <f>H71</f>
        <v>2016</v>
      </c>
    </row>
    <row r="80" spans="1:54" x14ac:dyDescent="0.2">
      <c r="A80" t="s">
        <v>44</v>
      </c>
      <c r="B80" s="56">
        <v>428</v>
      </c>
      <c r="C80" s="153">
        <v>409</v>
      </c>
      <c r="D80" s="153">
        <v>361</v>
      </c>
      <c r="E80" s="153">
        <v>368</v>
      </c>
      <c r="F80" s="153">
        <f>Q18</f>
        <v>387</v>
      </c>
      <c r="G80" s="153">
        <f>Q22</f>
        <v>391</v>
      </c>
      <c r="H80" s="153">
        <f>Q26</f>
        <v>384</v>
      </c>
    </row>
    <row r="81" spans="1:67" s="59" customFormat="1" x14ac:dyDescent="0.2">
      <c r="A81" t="s">
        <v>45</v>
      </c>
      <c r="B81" s="56">
        <v>385</v>
      </c>
      <c r="C81" s="153">
        <v>359</v>
      </c>
      <c r="D81" s="153">
        <v>336</v>
      </c>
      <c r="E81" s="153">
        <v>332</v>
      </c>
      <c r="F81" s="153">
        <f>Q19</f>
        <v>365</v>
      </c>
      <c r="G81" s="153">
        <f>Q23</f>
        <v>362</v>
      </c>
      <c r="H81" s="153">
        <f>Q27</f>
        <v>396</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row>
    <row r="82" spans="1:67" x14ac:dyDescent="0.2">
      <c r="A82" t="s">
        <v>46</v>
      </c>
      <c r="B82" s="56">
        <v>387</v>
      </c>
      <c r="C82" s="153">
        <v>372</v>
      </c>
      <c r="D82" s="153">
        <v>352</v>
      </c>
      <c r="E82" s="153">
        <v>355</v>
      </c>
      <c r="F82" s="153">
        <f>Q20</f>
        <v>365</v>
      </c>
      <c r="G82" s="153">
        <f>Q24</f>
        <v>353</v>
      </c>
      <c r="BA82" s="59"/>
    </row>
    <row r="83" spans="1:67" x14ac:dyDescent="0.2">
      <c r="A83" t="s">
        <v>47</v>
      </c>
      <c r="B83" s="56">
        <v>354</v>
      </c>
      <c r="C83" s="153">
        <v>348</v>
      </c>
      <c r="D83" s="153">
        <v>352</v>
      </c>
      <c r="E83" s="153">
        <v>359</v>
      </c>
      <c r="F83" s="153">
        <f>Q21</f>
        <v>372</v>
      </c>
      <c r="G83" s="153">
        <f>Q25</f>
        <v>350</v>
      </c>
    </row>
    <row r="84" spans="1:67" x14ac:dyDescent="0.2">
      <c r="A84" t="s">
        <v>58</v>
      </c>
      <c r="B84" s="98">
        <f t="shared" ref="B84:H84" si="35">SUM(B80:B83)</f>
        <v>1554</v>
      </c>
      <c r="C84" s="98">
        <f t="shared" si="35"/>
        <v>1488</v>
      </c>
      <c r="D84" s="97">
        <f t="shared" si="35"/>
        <v>1401</v>
      </c>
      <c r="E84" s="97">
        <f t="shared" si="35"/>
        <v>1414</v>
      </c>
      <c r="F84" s="97">
        <f t="shared" si="35"/>
        <v>1489</v>
      </c>
      <c r="G84" s="97">
        <f t="shared" si="35"/>
        <v>1456</v>
      </c>
      <c r="H84" s="97">
        <f t="shared" si="35"/>
        <v>780</v>
      </c>
    </row>
    <row r="86" spans="1:67" s="3" customFormat="1" x14ac:dyDescent="0.2">
      <c r="A86" s="2" t="s">
        <v>71</v>
      </c>
      <c r="B86" s="6"/>
      <c r="C86" s="6"/>
      <c r="D86" s="6"/>
      <c r="E86" s="6"/>
      <c r="F86" s="6"/>
      <c r="G86" s="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s="59"/>
      <c r="AZ86" s="59"/>
      <c r="BB86"/>
      <c r="BC86"/>
      <c r="BD86"/>
      <c r="BE86"/>
      <c r="BF86"/>
      <c r="BG86"/>
      <c r="BH86"/>
      <c r="BI86"/>
      <c r="BJ86"/>
      <c r="BK86"/>
      <c r="BL86"/>
      <c r="BM86"/>
      <c r="BN86"/>
      <c r="BO86"/>
    </row>
    <row r="87" spans="1:67" x14ac:dyDescent="0.2">
      <c r="A87" s="6"/>
      <c r="B87" s="7">
        <f t="shared" ref="B87:H87" si="36">B79</f>
        <v>2010</v>
      </c>
      <c r="C87" s="7">
        <f t="shared" si="36"/>
        <v>2011</v>
      </c>
      <c r="D87" s="7">
        <f t="shared" si="36"/>
        <v>2012</v>
      </c>
      <c r="E87" s="7">
        <f t="shared" si="36"/>
        <v>2013</v>
      </c>
      <c r="F87" s="7">
        <f t="shared" si="36"/>
        <v>2014</v>
      </c>
      <c r="G87" s="7">
        <f t="shared" si="36"/>
        <v>2015</v>
      </c>
      <c r="H87" s="746">
        <f t="shared" si="36"/>
        <v>2016</v>
      </c>
      <c r="BB87" s="59"/>
      <c r="BC87" s="59"/>
      <c r="BH87" s="59"/>
      <c r="BI87" s="59"/>
      <c r="BJ87" s="59"/>
      <c r="BO87" s="3"/>
    </row>
    <row r="88" spans="1:67" x14ac:dyDescent="0.2">
      <c r="A88" t="s">
        <v>44</v>
      </c>
      <c r="B88" s="4">
        <f t="shared" ref="B88:H89" si="37">B80+B72</f>
        <v>921</v>
      </c>
      <c r="C88" s="154">
        <f t="shared" si="37"/>
        <v>957</v>
      </c>
      <c r="D88" s="154">
        <f t="shared" si="37"/>
        <v>981</v>
      </c>
      <c r="E88" s="154">
        <f t="shared" si="37"/>
        <v>1034</v>
      </c>
      <c r="F88" s="154">
        <f t="shared" si="37"/>
        <v>1077</v>
      </c>
      <c r="G88" s="154">
        <f t="shared" si="37"/>
        <v>1135</v>
      </c>
      <c r="H88" s="154">
        <f t="shared" si="37"/>
        <v>1140</v>
      </c>
      <c r="AX88" s="3"/>
      <c r="AY88" s="3"/>
      <c r="AZ88" s="3"/>
    </row>
    <row r="89" spans="1:67" x14ac:dyDescent="0.2">
      <c r="A89" t="s">
        <v>45</v>
      </c>
      <c r="B89" s="4">
        <f t="shared" ref="B89:F91" si="38">B81+B73</f>
        <v>904</v>
      </c>
      <c r="C89" s="154">
        <f t="shared" si="38"/>
        <v>922</v>
      </c>
      <c r="D89" s="154">
        <f t="shared" si="38"/>
        <v>970</v>
      </c>
      <c r="E89" s="154">
        <f t="shared" si="38"/>
        <v>998</v>
      </c>
      <c r="F89" s="154">
        <f t="shared" si="38"/>
        <v>1073</v>
      </c>
      <c r="G89" s="154">
        <f>G81+G73</f>
        <v>1081</v>
      </c>
      <c r="H89" s="154">
        <f t="shared" si="37"/>
        <v>1189</v>
      </c>
      <c r="BB89" s="3"/>
      <c r="BC89" s="3"/>
      <c r="BD89" s="3"/>
      <c r="BE89" s="3"/>
      <c r="BG89" s="3"/>
      <c r="BH89" s="3"/>
      <c r="BI89" s="3"/>
      <c r="BK89" s="3"/>
      <c r="BL89" s="3"/>
      <c r="BM89" s="3"/>
      <c r="BN89" s="3"/>
    </row>
    <row r="90" spans="1:67" x14ac:dyDescent="0.2">
      <c r="A90" t="s">
        <v>46</v>
      </c>
      <c r="B90" s="4">
        <f t="shared" si="38"/>
        <v>919</v>
      </c>
      <c r="C90" s="154">
        <f t="shared" si="38"/>
        <v>940</v>
      </c>
      <c r="D90" s="154">
        <f t="shared" si="38"/>
        <v>990</v>
      </c>
      <c r="E90" s="154">
        <f t="shared" si="38"/>
        <v>1035</v>
      </c>
      <c r="F90" s="154">
        <f t="shared" si="38"/>
        <v>1065</v>
      </c>
      <c r="G90" s="154">
        <f>G82+G74</f>
        <v>1068</v>
      </c>
    </row>
    <row r="91" spans="1:67" x14ac:dyDescent="0.2">
      <c r="A91" t="s">
        <v>47</v>
      </c>
      <c r="B91" s="4">
        <f t="shared" si="38"/>
        <v>824</v>
      </c>
      <c r="C91" s="154">
        <f t="shared" si="38"/>
        <v>846</v>
      </c>
      <c r="D91" s="154">
        <f t="shared" si="38"/>
        <v>918</v>
      </c>
      <c r="E91" s="154">
        <f t="shared" si="38"/>
        <v>951</v>
      </c>
      <c r="F91" s="154">
        <f t="shared" si="38"/>
        <v>1001</v>
      </c>
      <c r="G91" s="154">
        <f>G83+G75</f>
        <v>978</v>
      </c>
    </row>
    <row r="92" spans="1:67" x14ac:dyDescent="0.2">
      <c r="A92" t="s">
        <v>58</v>
      </c>
      <c r="B92" s="97">
        <f t="shared" ref="B92:H92" si="39">SUM(B88:B91)</f>
        <v>3568</v>
      </c>
      <c r="C92" s="97">
        <f t="shared" si="39"/>
        <v>3665</v>
      </c>
      <c r="D92" s="97">
        <f t="shared" si="39"/>
        <v>3859</v>
      </c>
      <c r="E92" s="97">
        <f t="shared" si="39"/>
        <v>4018</v>
      </c>
      <c r="F92" s="97">
        <f t="shared" si="39"/>
        <v>4216</v>
      </c>
      <c r="G92" s="97">
        <f t="shared" si="39"/>
        <v>4262</v>
      </c>
      <c r="H92" s="97">
        <f t="shared" si="39"/>
        <v>2329</v>
      </c>
      <c r="BB92" s="3"/>
    </row>
    <row r="93" spans="1:67" x14ac:dyDescent="0.2">
      <c r="K93" s="55"/>
    </row>
    <row r="94" spans="1:67" x14ac:dyDescent="0.2">
      <c r="B94" s="61" t="s">
        <v>90</v>
      </c>
      <c r="C94" s="61" t="s">
        <v>98</v>
      </c>
      <c r="D94" s="61" t="s">
        <v>123</v>
      </c>
      <c r="E94" s="61" t="s">
        <v>135</v>
      </c>
      <c r="F94" s="61" t="s">
        <v>158</v>
      </c>
      <c r="G94" s="61" t="s">
        <v>190</v>
      </c>
      <c r="H94" s="61" t="s">
        <v>246</v>
      </c>
    </row>
    <row r="95" spans="1:67" x14ac:dyDescent="0.2">
      <c r="A95" t="s">
        <v>76</v>
      </c>
      <c r="B95" s="60" t="s">
        <v>45</v>
      </c>
      <c r="C95" s="60" t="s">
        <v>45</v>
      </c>
      <c r="D95" s="60" t="s">
        <v>45</v>
      </c>
      <c r="E95" s="152" t="s">
        <v>45</v>
      </c>
      <c r="F95" s="152" t="s">
        <v>45</v>
      </c>
      <c r="G95" s="152" t="s">
        <v>45</v>
      </c>
      <c r="H95" s="152" t="s">
        <v>45</v>
      </c>
    </row>
    <row r="96" spans="1:67" x14ac:dyDescent="0.2">
      <c r="A96" t="s">
        <v>67</v>
      </c>
      <c r="B96" s="80">
        <f t="shared" ref="B96:H96" si="40">B73</f>
        <v>519</v>
      </c>
      <c r="C96" s="80">
        <f t="shared" si="40"/>
        <v>563</v>
      </c>
      <c r="D96" s="80">
        <f t="shared" si="40"/>
        <v>634</v>
      </c>
      <c r="E96" s="80">
        <f t="shared" si="40"/>
        <v>666</v>
      </c>
      <c r="F96" s="80">
        <f t="shared" si="40"/>
        <v>708</v>
      </c>
      <c r="G96" s="80">
        <f t="shared" si="40"/>
        <v>719</v>
      </c>
      <c r="H96" s="80">
        <f t="shared" si="40"/>
        <v>793</v>
      </c>
    </row>
    <row r="97" spans="1:50" x14ac:dyDescent="0.2">
      <c r="A97" t="s">
        <v>72</v>
      </c>
      <c r="B97" s="81">
        <f t="shared" ref="B97:H97" si="41">B81</f>
        <v>385</v>
      </c>
      <c r="C97" s="81">
        <f t="shared" si="41"/>
        <v>359</v>
      </c>
      <c r="D97" s="81">
        <f t="shared" si="41"/>
        <v>336</v>
      </c>
      <c r="E97" s="81">
        <f t="shared" si="41"/>
        <v>332</v>
      </c>
      <c r="F97" s="81">
        <f t="shared" si="41"/>
        <v>365</v>
      </c>
      <c r="G97" s="81">
        <f t="shared" si="41"/>
        <v>362</v>
      </c>
      <c r="H97" s="81">
        <f t="shared" si="41"/>
        <v>396</v>
      </c>
      <c r="AX97" s="3"/>
    </row>
    <row r="98" spans="1:50" x14ac:dyDescent="0.2">
      <c r="A98" t="s">
        <v>73</v>
      </c>
      <c r="B98" s="81">
        <f t="shared" ref="B98:G98" si="42">SUM(B96:B97)</f>
        <v>904</v>
      </c>
      <c r="C98" s="81">
        <f t="shared" si="42"/>
        <v>922</v>
      </c>
      <c r="D98" s="81">
        <f t="shared" si="42"/>
        <v>970</v>
      </c>
      <c r="E98" s="81">
        <f t="shared" si="42"/>
        <v>998</v>
      </c>
      <c r="F98" s="81">
        <f t="shared" si="42"/>
        <v>1073</v>
      </c>
      <c r="G98" s="81">
        <f t="shared" si="42"/>
        <v>1081</v>
      </c>
      <c r="H98" s="81">
        <f>SUM(H96:H97)</f>
        <v>1189</v>
      </c>
    </row>
    <row r="100" spans="1:50" x14ac:dyDescent="0.2">
      <c r="A100" t="s">
        <v>75</v>
      </c>
      <c r="B100" s="61" t="str">
        <f t="shared" ref="B100:H100" si="43">B94</f>
        <v>Q2-10</v>
      </c>
      <c r="C100" s="61" t="str">
        <f t="shared" si="43"/>
        <v>Q2-11</v>
      </c>
      <c r="D100" s="61" t="str">
        <f t="shared" si="43"/>
        <v>Q2-12</v>
      </c>
      <c r="E100" s="61" t="str">
        <f t="shared" si="43"/>
        <v>Q2-13</v>
      </c>
      <c r="F100" s="61" t="str">
        <f t="shared" si="43"/>
        <v>Q2-14</v>
      </c>
      <c r="G100" s="61" t="str">
        <f t="shared" si="43"/>
        <v>Q2-15</v>
      </c>
      <c r="H100" s="61" t="str">
        <f t="shared" si="43"/>
        <v>Q2-16</v>
      </c>
    </row>
    <row r="101" spans="1:50" x14ac:dyDescent="0.2">
      <c r="A101" t="s">
        <v>67</v>
      </c>
      <c r="B101" s="14">
        <f>SUM(AB131:AB132)/AB134</f>
        <v>0.50666666666666671</v>
      </c>
      <c r="C101" s="14">
        <f>SUM(X131:X132)/X134</f>
        <v>0.58511722731906213</v>
      </c>
      <c r="D101" s="14">
        <f>SUM(T131:T132)/T134</f>
        <v>0.53583489681050656</v>
      </c>
      <c r="E101" s="14">
        <f>SUM(P131:P132)/P134</f>
        <v>0.53432413305024773</v>
      </c>
      <c r="F101" s="14">
        <f>SUM(L131:L132)/L134</f>
        <v>0.54354456116570649</v>
      </c>
      <c r="G101" s="14">
        <f>SUM(H131:H132)/H134</f>
        <v>0.55512572533849125</v>
      </c>
      <c r="H101" s="14">
        <f>SUM(D131:D132)/D134</f>
        <v>0.56398713826366564</v>
      </c>
    </row>
    <row r="102" spans="1:50" x14ac:dyDescent="0.2">
      <c r="A102" t="s">
        <v>72</v>
      </c>
      <c r="B102" s="14">
        <f t="shared" ref="B102:H102" si="44">1-B101</f>
        <v>0.49333333333333329</v>
      </c>
      <c r="C102" s="14">
        <f t="shared" si="44"/>
        <v>0.41488277268093787</v>
      </c>
      <c r="D102" s="14">
        <f t="shared" si="44"/>
        <v>0.46416510318949344</v>
      </c>
      <c r="E102" s="14">
        <f t="shared" si="44"/>
        <v>0.46567586694975227</v>
      </c>
      <c r="F102" s="14">
        <f t="shared" si="44"/>
        <v>0.45645543883429351</v>
      </c>
      <c r="G102" s="14">
        <f t="shared" si="44"/>
        <v>0.44487427466150875</v>
      </c>
      <c r="H102" s="14">
        <f t="shared" si="44"/>
        <v>0.43601286173633436</v>
      </c>
    </row>
    <row r="103" spans="1:50" x14ac:dyDescent="0.2">
      <c r="B103" s="62"/>
      <c r="C103" s="62"/>
      <c r="D103" s="62"/>
    </row>
    <row r="104" spans="1:50" x14ac:dyDescent="0.2">
      <c r="A104" t="s">
        <v>83</v>
      </c>
      <c r="B104" s="60" t="str">
        <f t="shared" ref="B104:H104" si="45">B100</f>
        <v>Q2-10</v>
      </c>
      <c r="C104" s="60" t="str">
        <f t="shared" si="45"/>
        <v>Q2-11</v>
      </c>
      <c r="D104" s="60" t="str">
        <f t="shared" si="45"/>
        <v>Q2-12</v>
      </c>
      <c r="E104" s="60" t="str">
        <f t="shared" si="45"/>
        <v>Q2-13</v>
      </c>
      <c r="F104" s="60" t="str">
        <f t="shared" si="45"/>
        <v>Q2-14</v>
      </c>
      <c r="G104" s="60" t="str">
        <f t="shared" si="45"/>
        <v>Q2-15</v>
      </c>
      <c r="H104" s="60" t="str">
        <f t="shared" si="45"/>
        <v>Q2-16</v>
      </c>
    </row>
    <row r="105" spans="1:50" x14ac:dyDescent="0.2">
      <c r="A105" t="s">
        <v>67</v>
      </c>
      <c r="B105" s="14">
        <f t="shared" ref="B105:H105" si="46">B96/B98</f>
        <v>0.57411504424778759</v>
      </c>
      <c r="C105" s="14">
        <f t="shared" si="46"/>
        <v>0.61062906724511934</v>
      </c>
      <c r="D105" s="14">
        <f t="shared" si="46"/>
        <v>0.65360824742268042</v>
      </c>
      <c r="E105" s="14">
        <f t="shared" si="46"/>
        <v>0.66733466933867736</v>
      </c>
      <c r="F105" s="14">
        <f t="shared" si="46"/>
        <v>0.65983224603914259</v>
      </c>
      <c r="G105" s="14">
        <f t="shared" si="46"/>
        <v>0.66512488436632744</v>
      </c>
      <c r="H105" s="14">
        <f t="shared" si="46"/>
        <v>0.66694701429772918</v>
      </c>
    </row>
    <row r="106" spans="1:50" x14ac:dyDescent="0.2">
      <c r="A106" t="s">
        <v>72</v>
      </c>
      <c r="B106" s="14">
        <f t="shared" ref="B106:H106" si="47">B97/B98</f>
        <v>0.42588495575221241</v>
      </c>
      <c r="C106" s="14">
        <f t="shared" si="47"/>
        <v>0.38937093275488072</v>
      </c>
      <c r="D106" s="14">
        <f t="shared" si="47"/>
        <v>0.34639175257731958</v>
      </c>
      <c r="E106" s="14">
        <f t="shared" si="47"/>
        <v>0.33266533066132264</v>
      </c>
      <c r="F106" s="14">
        <f t="shared" si="47"/>
        <v>0.34016775396085741</v>
      </c>
      <c r="G106" s="14">
        <f t="shared" si="47"/>
        <v>0.3348751156336725</v>
      </c>
      <c r="H106" s="14">
        <f t="shared" si="47"/>
        <v>0.33305298570227082</v>
      </c>
    </row>
    <row r="107" spans="1:50" x14ac:dyDescent="0.2">
      <c r="B107" s="62"/>
      <c r="C107" s="62"/>
      <c r="D107" s="62"/>
    </row>
    <row r="108" spans="1:50" x14ac:dyDescent="0.2">
      <c r="A108" t="s">
        <v>5</v>
      </c>
      <c r="B108" s="59" t="str">
        <f t="shared" ref="B108:H108" si="48">B94</f>
        <v>Q2-10</v>
      </c>
      <c r="C108" s="59" t="str">
        <f t="shared" si="48"/>
        <v>Q2-11</v>
      </c>
      <c r="D108" s="59" t="str">
        <f t="shared" si="48"/>
        <v>Q2-12</v>
      </c>
      <c r="E108" s="59" t="str">
        <f t="shared" si="48"/>
        <v>Q2-13</v>
      </c>
      <c r="F108" s="59" t="str">
        <f t="shared" si="48"/>
        <v>Q2-14</v>
      </c>
      <c r="G108" s="59" t="str">
        <f t="shared" si="48"/>
        <v>Q2-15</v>
      </c>
      <c r="H108" s="747" t="str">
        <f t="shared" si="48"/>
        <v>Q2-16</v>
      </c>
    </row>
    <row r="109" spans="1:50" x14ac:dyDescent="0.2">
      <c r="A109" s="101" t="s">
        <v>114</v>
      </c>
      <c r="B109" s="56">
        <f t="shared" ref="B109:H109" si="49">B144</f>
        <v>557</v>
      </c>
      <c r="C109" s="56">
        <f t="shared" si="49"/>
        <v>635</v>
      </c>
      <c r="D109" s="56">
        <f t="shared" si="49"/>
        <v>689</v>
      </c>
      <c r="E109" s="56">
        <f t="shared" si="49"/>
        <v>792</v>
      </c>
      <c r="F109" s="56">
        <f t="shared" si="49"/>
        <v>861</v>
      </c>
      <c r="G109" s="56">
        <f t="shared" si="49"/>
        <v>928</v>
      </c>
      <c r="H109" s="56">
        <f t="shared" si="49"/>
        <v>990</v>
      </c>
    </row>
    <row r="110" spans="1:50" x14ac:dyDescent="0.2">
      <c r="A110" s="101" t="s">
        <v>115</v>
      </c>
      <c r="B110" s="56">
        <f t="shared" ref="B110:H110" si="50">B165</f>
        <v>62</v>
      </c>
      <c r="C110" s="56">
        <f t="shared" si="50"/>
        <v>74</v>
      </c>
      <c r="D110" s="56">
        <f t="shared" si="50"/>
        <v>64</v>
      </c>
      <c r="E110" s="56">
        <f t="shared" si="50"/>
        <v>63</v>
      </c>
      <c r="F110" s="56">
        <f t="shared" si="50"/>
        <v>63</v>
      </c>
      <c r="G110" s="56">
        <f t="shared" si="50"/>
        <v>57</v>
      </c>
      <c r="H110" s="56">
        <f t="shared" si="50"/>
        <v>55</v>
      </c>
    </row>
    <row r="111" spans="1:50" x14ac:dyDescent="0.2">
      <c r="A111" s="102" t="s">
        <v>116</v>
      </c>
      <c r="B111" s="56">
        <f t="shared" ref="B111:H111" si="51">B172</f>
        <v>13</v>
      </c>
      <c r="C111" s="56">
        <f t="shared" si="51"/>
        <v>10</v>
      </c>
      <c r="D111" s="56">
        <f t="shared" si="51"/>
        <v>21</v>
      </c>
      <c r="E111" s="56">
        <f t="shared" si="51"/>
        <v>16</v>
      </c>
      <c r="F111" s="56">
        <f t="shared" si="51"/>
        <v>13</v>
      </c>
      <c r="G111" s="56">
        <f t="shared" si="51"/>
        <v>12</v>
      </c>
      <c r="H111" s="56">
        <f t="shared" si="51"/>
        <v>9</v>
      </c>
    </row>
    <row r="112" spans="1:50" x14ac:dyDescent="0.2">
      <c r="A112" t="s">
        <v>13</v>
      </c>
      <c r="B112" s="82">
        <f t="shared" ref="B112:H112" si="52">B151</f>
        <v>552</v>
      </c>
      <c r="C112" s="82">
        <f t="shared" si="52"/>
        <v>502</v>
      </c>
      <c r="D112" s="82">
        <f t="shared" si="52"/>
        <v>463</v>
      </c>
      <c r="E112" s="82">
        <f t="shared" si="52"/>
        <v>445</v>
      </c>
      <c r="F112" s="82">
        <f t="shared" si="52"/>
        <v>410</v>
      </c>
      <c r="G112" s="82">
        <f t="shared" si="52"/>
        <v>383</v>
      </c>
      <c r="H112" s="82">
        <f t="shared" si="52"/>
        <v>340</v>
      </c>
    </row>
    <row r="113" spans="1:42" x14ac:dyDescent="0.2">
      <c r="A113" t="s">
        <v>1</v>
      </c>
      <c r="B113" s="56">
        <f t="shared" ref="B113:H113" si="53">SUM(B109:B112)</f>
        <v>1184</v>
      </c>
      <c r="C113" s="56">
        <f t="shared" si="53"/>
        <v>1221</v>
      </c>
      <c r="D113" s="56">
        <f t="shared" si="53"/>
        <v>1237</v>
      </c>
      <c r="E113" s="56">
        <f t="shared" si="53"/>
        <v>1316</v>
      </c>
      <c r="F113" s="56">
        <f t="shared" si="53"/>
        <v>1347</v>
      </c>
      <c r="G113" s="56">
        <f t="shared" si="53"/>
        <v>1380</v>
      </c>
      <c r="H113" s="56">
        <f t="shared" si="53"/>
        <v>1394</v>
      </c>
    </row>
    <row r="114" spans="1:42" x14ac:dyDescent="0.2">
      <c r="B114" s="72"/>
    </row>
    <row r="115" spans="1:42" x14ac:dyDescent="0.2">
      <c r="B115" s="59"/>
    </row>
    <row r="116" spans="1:42" x14ac:dyDescent="0.2">
      <c r="A116" t="s">
        <v>75</v>
      </c>
      <c r="B116" s="59" t="str">
        <f t="shared" ref="B116:G116" si="54">+B108</f>
        <v>Q2-10</v>
      </c>
      <c r="C116" s="59" t="str">
        <f t="shared" si="54"/>
        <v>Q2-11</v>
      </c>
      <c r="D116" s="59" t="str">
        <f t="shared" si="54"/>
        <v>Q2-12</v>
      </c>
      <c r="E116" s="59" t="str">
        <f t="shared" si="54"/>
        <v>Q2-13</v>
      </c>
      <c r="F116" s="59" t="str">
        <f t="shared" si="54"/>
        <v>Q2-14</v>
      </c>
      <c r="G116" s="59" t="str">
        <f t="shared" si="54"/>
        <v>Q2-15</v>
      </c>
      <c r="H116" s="747" t="str">
        <f>+H108</f>
        <v>Q2-16</v>
      </c>
      <c r="I116" s="68"/>
    </row>
    <row r="117" spans="1:42" x14ac:dyDescent="0.2">
      <c r="A117" s="101" t="s">
        <v>114</v>
      </c>
      <c r="B117" s="69">
        <f t="shared" ref="B117:G117" si="55">1-B118-B119-B120</f>
        <v>0.47378378378378372</v>
      </c>
      <c r="C117" s="69">
        <f t="shared" si="55"/>
        <v>0.52</v>
      </c>
      <c r="D117" s="69">
        <f t="shared" si="55"/>
        <v>0.54999999999999993</v>
      </c>
      <c r="E117" s="69">
        <f t="shared" si="55"/>
        <v>0.59999999999999987</v>
      </c>
      <c r="F117" s="69">
        <f t="shared" si="55"/>
        <v>0.6399999999999999</v>
      </c>
      <c r="G117" s="69">
        <f t="shared" si="55"/>
        <v>0.66999999999999993</v>
      </c>
      <c r="H117" s="69">
        <f>1-H118-H119-H120</f>
        <v>0.71</v>
      </c>
    </row>
    <row r="118" spans="1:42" x14ac:dyDescent="0.2">
      <c r="A118" s="101" t="s">
        <v>115</v>
      </c>
      <c r="B118" s="69">
        <f t="shared" ref="B118:G118" si="56">ROUND(B110/B113,2)</f>
        <v>0.05</v>
      </c>
      <c r="C118" s="69">
        <f t="shared" si="56"/>
        <v>0.06</v>
      </c>
      <c r="D118" s="69">
        <f t="shared" si="56"/>
        <v>0.05</v>
      </c>
      <c r="E118" s="69">
        <f t="shared" si="56"/>
        <v>0.05</v>
      </c>
      <c r="F118" s="69">
        <f t="shared" si="56"/>
        <v>0.05</v>
      </c>
      <c r="G118" s="69">
        <f t="shared" si="56"/>
        <v>0.04</v>
      </c>
      <c r="H118" s="69">
        <f>ROUND(H110/H113,2)</f>
        <v>0.04</v>
      </c>
    </row>
    <row r="119" spans="1:42" x14ac:dyDescent="0.2">
      <c r="A119" s="102" t="s">
        <v>116</v>
      </c>
      <c r="B119" s="69">
        <f t="shared" ref="B119:G119" si="57">ROUND(B111/B113,2)</f>
        <v>0.01</v>
      </c>
      <c r="C119" s="69">
        <f t="shared" si="57"/>
        <v>0.01</v>
      </c>
      <c r="D119" s="69">
        <f t="shared" si="57"/>
        <v>0.02</v>
      </c>
      <c r="E119" s="69">
        <f t="shared" si="57"/>
        <v>0.01</v>
      </c>
      <c r="F119" s="69">
        <f t="shared" si="57"/>
        <v>0.01</v>
      </c>
      <c r="G119" s="69">
        <f t="shared" si="57"/>
        <v>0.01</v>
      </c>
      <c r="H119" s="69">
        <f>ROUND(H111/H113,2)</f>
        <v>0.01</v>
      </c>
    </row>
    <row r="120" spans="1:42" x14ac:dyDescent="0.2">
      <c r="A120" t="s">
        <v>181</v>
      </c>
      <c r="B120" s="69">
        <f>(B112/B113)</f>
        <v>0.46621621621621623</v>
      </c>
      <c r="C120" s="69">
        <f t="shared" ref="C120:H120" si="58">ROUND(C112/C113,2)</f>
        <v>0.41</v>
      </c>
      <c r="D120" s="69">
        <f>ROUND(D112/D113,2)+0.01</f>
        <v>0.38</v>
      </c>
      <c r="E120" s="69">
        <f t="shared" si="58"/>
        <v>0.34</v>
      </c>
      <c r="F120" s="69">
        <f t="shared" si="58"/>
        <v>0.3</v>
      </c>
      <c r="G120" s="69">
        <f t="shared" si="58"/>
        <v>0.28000000000000003</v>
      </c>
      <c r="H120" s="69">
        <f t="shared" si="58"/>
        <v>0.24</v>
      </c>
      <c r="J120" s="822" t="s">
        <v>270</v>
      </c>
      <c r="K120" s="822"/>
      <c r="L120" s="822"/>
      <c r="M120" s="822"/>
      <c r="N120" s="822"/>
      <c r="O120" s="101"/>
    </row>
    <row r="121" spans="1:42" x14ac:dyDescent="0.2">
      <c r="A121" t="s">
        <v>1</v>
      </c>
      <c r="B121" s="63">
        <f t="shared" ref="B121:G121" si="59">B113/B$113</f>
        <v>1</v>
      </c>
      <c r="C121" s="63">
        <f t="shared" si="59"/>
        <v>1</v>
      </c>
      <c r="D121" s="63">
        <f t="shared" si="59"/>
        <v>1</v>
      </c>
      <c r="E121" s="63">
        <f t="shared" si="59"/>
        <v>1</v>
      </c>
      <c r="F121" s="63">
        <f t="shared" si="59"/>
        <v>1</v>
      </c>
      <c r="G121" s="63">
        <f t="shared" si="59"/>
        <v>1</v>
      </c>
      <c r="H121" s="63">
        <f>H113/H$113</f>
        <v>1</v>
      </c>
    </row>
    <row r="124" spans="1:42" ht="13.5" thickBot="1" x14ac:dyDescent="0.25"/>
    <row r="125" spans="1:42" ht="13.5" thickBot="1" x14ac:dyDescent="0.25">
      <c r="A125" s="10"/>
      <c r="B125" s="10"/>
      <c r="C125" s="48" t="s">
        <v>65</v>
      </c>
      <c r="D125" s="49" t="s">
        <v>265</v>
      </c>
      <c r="E125" s="49" t="s">
        <v>254</v>
      </c>
      <c r="F125" s="49" t="s">
        <v>233</v>
      </c>
      <c r="G125" s="49" t="s">
        <v>228</v>
      </c>
      <c r="H125" s="49" t="s">
        <v>220</v>
      </c>
      <c r="I125" s="49" t="s">
        <v>192</v>
      </c>
      <c r="J125" s="49" t="s">
        <v>180</v>
      </c>
      <c r="K125" s="49" t="s">
        <v>178</v>
      </c>
      <c r="L125" s="49" t="s">
        <v>177</v>
      </c>
      <c r="M125" s="49" t="s">
        <v>157</v>
      </c>
      <c r="N125" s="49" t="s">
        <v>147</v>
      </c>
      <c r="O125" s="49" t="s">
        <v>145</v>
      </c>
      <c r="P125" s="49" t="s">
        <v>141</v>
      </c>
      <c r="Q125" s="49" t="s">
        <v>138</v>
      </c>
      <c r="R125" s="49" t="s">
        <v>133</v>
      </c>
      <c r="S125" s="49" t="s">
        <v>132</v>
      </c>
      <c r="T125" s="49" t="s">
        <v>128</v>
      </c>
      <c r="U125" s="49" t="s">
        <v>126</v>
      </c>
      <c r="V125" s="49" t="s">
        <v>121</v>
      </c>
      <c r="W125" s="49" t="s">
        <v>120</v>
      </c>
      <c r="X125" s="49" t="s">
        <v>117</v>
      </c>
      <c r="Y125" s="49" t="s">
        <v>100</v>
      </c>
      <c r="Z125" s="49" t="s">
        <v>95</v>
      </c>
      <c r="AA125" s="49" t="s">
        <v>93</v>
      </c>
      <c r="AB125" s="49" t="s">
        <v>91</v>
      </c>
      <c r="AC125" s="49" t="s">
        <v>88</v>
      </c>
    </row>
    <row r="126" spans="1:42" x14ac:dyDescent="0.2">
      <c r="A126" s="45"/>
    </row>
    <row r="127" spans="1:42" x14ac:dyDescent="0.2">
      <c r="A127" s="8" t="s">
        <v>183</v>
      </c>
      <c r="B127" s="46">
        <f t="shared" ref="B127:B132" si="60">C127/$C$134</f>
        <v>0.11604447974583003</v>
      </c>
      <c r="C127" s="83">
        <f t="shared" ref="C127:C132" si="61">+D127+E127+F127+G127</f>
        <v>1461</v>
      </c>
      <c r="D127" s="83">
        <f>G150</f>
        <v>382</v>
      </c>
      <c r="E127" s="83">
        <f>H150</f>
        <v>348</v>
      </c>
      <c r="F127" s="83">
        <f>G153</f>
        <v>358</v>
      </c>
      <c r="G127" s="83">
        <f>G152</f>
        <v>373</v>
      </c>
      <c r="H127" s="83">
        <f>G151</f>
        <v>383</v>
      </c>
      <c r="I127" s="83">
        <f>G150</f>
        <v>382</v>
      </c>
      <c r="J127" s="83">
        <f>F153</f>
        <v>393</v>
      </c>
      <c r="K127" s="83">
        <f>F152</f>
        <v>399</v>
      </c>
      <c r="L127" s="83">
        <f>F151</f>
        <v>410</v>
      </c>
      <c r="M127" s="83">
        <f>F150</f>
        <v>413</v>
      </c>
      <c r="N127" s="83">
        <v>419</v>
      </c>
      <c r="O127" s="83">
        <v>430</v>
      </c>
      <c r="P127" s="83">
        <v>445</v>
      </c>
      <c r="Q127" s="83">
        <v>441</v>
      </c>
      <c r="R127" s="83">
        <v>455</v>
      </c>
      <c r="S127" s="83">
        <v>454</v>
      </c>
      <c r="T127" s="83">
        <v>463</v>
      </c>
      <c r="U127" s="83">
        <v>469</v>
      </c>
      <c r="V127" s="83">
        <v>483</v>
      </c>
      <c r="W127" s="83">
        <v>495</v>
      </c>
      <c r="X127" s="83">
        <v>502</v>
      </c>
      <c r="Y127" s="83">
        <v>511</v>
      </c>
      <c r="Z127" s="83">
        <v>525</v>
      </c>
      <c r="AA127" s="83">
        <v>538</v>
      </c>
      <c r="AB127" s="83">
        <v>552</v>
      </c>
      <c r="AC127" s="83">
        <v>562</v>
      </c>
    </row>
    <row r="128" spans="1:42" x14ac:dyDescent="0.2">
      <c r="A128" s="47" t="s">
        <v>68</v>
      </c>
      <c r="B128" s="46">
        <f t="shared" si="60"/>
        <v>0.30476568705321683</v>
      </c>
      <c r="C128" s="83">
        <f t="shared" si="61"/>
        <v>3837</v>
      </c>
      <c r="D128" s="83">
        <f>G143</f>
        <v>903</v>
      </c>
      <c r="E128" s="83">
        <f>H143</f>
        <v>993</v>
      </c>
      <c r="F128" s="83">
        <f>G146</f>
        <v>991</v>
      </c>
      <c r="G128" s="83">
        <f>G145</f>
        <v>950</v>
      </c>
      <c r="H128" s="83">
        <f>G144</f>
        <v>928</v>
      </c>
      <c r="I128" s="83">
        <f>G143</f>
        <v>903</v>
      </c>
      <c r="J128" s="83">
        <f>F146</f>
        <v>911</v>
      </c>
      <c r="K128" s="83">
        <f>F145</f>
        <v>858</v>
      </c>
      <c r="L128" s="83">
        <f>F144</f>
        <v>861</v>
      </c>
      <c r="M128" s="83">
        <f>F143</f>
        <v>842</v>
      </c>
      <c r="N128" s="83">
        <v>851</v>
      </c>
      <c r="O128" s="83">
        <v>801</v>
      </c>
      <c r="P128" s="83">
        <v>792</v>
      </c>
      <c r="Q128" s="83">
        <v>764</v>
      </c>
      <c r="R128" s="83">
        <v>770</v>
      </c>
      <c r="S128" s="83">
        <v>737</v>
      </c>
      <c r="T128" s="83">
        <v>689</v>
      </c>
      <c r="U128" s="83">
        <v>700</v>
      </c>
      <c r="V128" s="83">
        <f>C146</f>
        <v>680</v>
      </c>
      <c r="W128" s="83">
        <f>C145</f>
        <v>644</v>
      </c>
      <c r="X128" s="83">
        <f>C144</f>
        <v>635</v>
      </c>
      <c r="Y128" s="83">
        <f>C143</f>
        <v>619</v>
      </c>
      <c r="Z128" s="83">
        <v>591</v>
      </c>
      <c r="AA128" s="83">
        <v>562</v>
      </c>
      <c r="AB128" s="83">
        <v>557</v>
      </c>
      <c r="AC128" s="83">
        <v>558</v>
      </c>
      <c r="AP128" s="50"/>
    </row>
    <row r="129" spans="1:29" x14ac:dyDescent="0.2">
      <c r="A129" s="47" t="s">
        <v>69</v>
      </c>
      <c r="B129" s="46">
        <f t="shared" si="60"/>
        <v>1.8983320095313741E-2</v>
      </c>
      <c r="C129" s="83">
        <f t="shared" si="61"/>
        <v>239</v>
      </c>
      <c r="D129" s="83">
        <f>G164</f>
        <v>56</v>
      </c>
      <c r="E129" s="83">
        <f>H164</f>
        <v>58</v>
      </c>
      <c r="F129" s="83">
        <f>G167</f>
        <v>72</v>
      </c>
      <c r="G129" s="83">
        <f>G166</f>
        <v>53</v>
      </c>
      <c r="H129" s="83">
        <f>G165</f>
        <v>57</v>
      </c>
      <c r="I129" s="83">
        <f>G164</f>
        <v>56</v>
      </c>
      <c r="J129" s="83">
        <f>F167</f>
        <v>67</v>
      </c>
      <c r="K129" s="83">
        <f>F166</f>
        <v>58</v>
      </c>
      <c r="L129" s="83">
        <f>F165</f>
        <v>63</v>
      </c>
      <c r="M129" s="83">
        <f>F164</f>
        <v>67</v>
      </c>
      <c r="N129" s="83">
        <v>75</v>
      </c>
      <c r="O129" s="83">
        <v>63</v>
      </c>
      <c r="P129" s="83">
        <v>63</v>
      </c>
      <c r="Q129" s="83">
        <v>66</v>
      </c>
      <c r="R129" s="83">
        <v>76</v>
      </c>
      <c r="S129" s="83">
        <v>65</v>
      </c>
      <c r="T129" s="83">
        <v>64</v>
      </c>
      <c r="U129" s="83">
        <v>67</v>
      </c>
      <c r="V129" s="83">
        <f>C167</f>
        <v>79</v>
      </c>
      <c r="W129" s="83">
        <f>C166</f>
        <v>75</v>
      </c>
      <c r="X129" s="83">
        <f>C165</f>
        <v>74</v>
      </c>
      <c r="Y129" s="83">
        <f>C164</f>
        <v>68</v>
      </c>
      <c r="Z129" s="83">
        <v>89</v>
      </c>
      <c r="AA129" s="83">
        <v>64.000000000000014</v>
      </c>
      <c r="AB129" s="83">
        <v>62</v>
      </c>
      <c r="AC129" s="83">
        <v>68</v>
      </c>
    </row>
    <row r="130" spans="1:29" x14ac:dyDescent="0.2">
      <c r="A130" s="8" t="s">
        <v>104</v>
      </c>
      <c r="B130" s="46">
        <f t="shared" si="60"/>
        <v>4.6068308181096106E-3</v>
      </c>
      <c r="C130" s="83">
        <f t="shared" si="61"/>
        <v>58</v>
      </c>
      <c r="D130" s="83">
        <f>G171</f>
        <v>15</v>
      </c>
      <c r="E130" s="83">
        <f>H171</f>
        <v>7</v>
      </c>
      <c r="F130" s="83">
        <f>G174</f>
        <v>24</v>
      </c>
      <c r="G130" s="83">
        <f>G173</f>
        <v>12</v>
      </c>
      <c r="H130" s="83">
        <f>G172</f>
        <v>12</v>
      </c>
      <c r="I130" s="83">
        <f>G171</f>
        <v>15</v>
      </c>
      <c r="J130" s="83">
        <f>F174</f>
        <v>13</v>
      </c>
      <c r="K130" s="83">
        <f>F173</f>
        <v>29</v>
      </c>
      <c r="L130" s="83">
        <f>F172</f>
        <v>13</v>
      </c>
      <c r="M130" s="83">
        <f>F171</f>
        <v>18</v>
      </c>
      <c r="N130" s="83">
        <v>18</v>
      </c>
      <c r="O130" s="83">
        <v>17</v>
      </c>
      <c r="P130" s="83">
        <v>16</v>
      </c>
      <c r="Q130" s="83">
        <v>13</v>
      </c>
      <c r="R130" s="83">
        <v>17</v>
      </c>
      <c r="S130" s="83">
        <v>17</v>
      </c>
      <c r="T130" s="83">
        <v>21</v>
      </c>
      <c r="U130" s="83">
        <v>12</v>
      </c>
      <c r="V130" s="83">
        <f>C174</f>
        <v>24</v>
      </c>
      <c r="W130" s="83">
        <f>C173</f>
        <v>11</v>
      </c>
      <c r="X130" s="83">
        <f>C172</f>
        <v>10</v>
      </c>
      <c r="Y130" s="83">
        <f>C171</f>
        <v>25</v>
      </c>
      <c r="Z130" s="83">
        <v>12</v>
      </c>
      <c r="AA130" s="83">
        <v>15</v>
      </c>
      <c r="AB130" s="83">
        <v>13</v>
      </c>
      <c r="AC130" s="83">
        <v>12</v>
      </c>
    </row>
    <row r="131" spans="1:29" x14ac:dyDescent="0.2">
      <c r="A131" s="47" t="s">
        <v>67</v>
      </c>
      <c r="B131" s="46">
        <f t="shared" si="60"/>
        <v>0.5526608419380461</v>
      </c>
      <c r="C131" s="83">
        <f t="shared" si="61"/>
        <v>6958</v>
      </c>
      <c r="D131" s="83">
        <f>'Wireless History'!D10</f>
        <v>1731</v>
      </c>
      <c r="E131" s="83">
        <f>'Wireless History'!E10</f>
        <v>1697</v>
      </c>
      <c r="F131" s="83">
        <v>1765</v>
      </c>
      <c r="G131" s="83">
        <v>1765</v>
      </c>
      <c r="H131" s="83">
        <v>1724</v>
      </c>
      <c r="I131" s="83">
        <v>1670</v>
      </c>
      <c r="J131" s="83">
        <v>1744</v>
      </c>
      <c r="K131" s="83">
        <v>1684</v>
      </c>
      <c r="L131" s="83">
        <v>1604</v>
      </c>
      <c r="M131" s="83">
        <v>1552</v>
      </c>
      <c r="N131" s="83">
        <v>1583</v>
      </c>
      <c r="O131" s="83">
        <v>1561</v>
      </c>
      <c r="P131" s="83">
        <v>1510</v>
      </c>
      <c r="Q131" s="83">
        <v>1472</v>
      </c>
      <c r="R131" s="83">
        <v>1533</v>
      </c>
      <c r="S131" s="83" t="s">
        <v>230</v>
      </c>
      <c r="T131" s="83">
        <v>1428</v>
      </c>
      <c r="U131" s="83">
        <v>1383</v>
      </c>
      <c r="V131" s="83">
        <f>'Wireless History'!F10</f>
        <v>1765</v>
      </c>
      <c r="W131" s="83">
        <f>'Wireless History'!G10</f>
        <v>1765</v>
      </c>
      <c r="X131" s="83">
        <f>'Wireless History'!H10</f>
        <v>1724</v>
      </c>
      <c r="Y131" s="83">
        <f>'Wireless History'!I10</f>
        <v>1670</v>
      </c>
      <c r="Z131" s="83">
        <v>1338</v>
      </c>
      <c r="AA131" s="83">
        <v>1282</v>
      </c>
      <c r="AB131" s="83">
        <v>1217</v>
      </c>
      <c r="AC131" s="83">
        <v>1177</v>
      </c>
    </row>
    <row r="132" spans="1:29" x14ac:dyDescent="0.2">
      <c r="A132" s="8" t="s">
        <v>105</v>
      </c>
      <c r="B132" s="46">
        <f t="shared" si="60"/>
        <v>2.9388403494837174E-3</v>
      </c>
      <c r="C132" s="83">
        <f t="shared" si="61"/>
        <v>37</v>
      </c>
      <c r="D132" s="83">
        <f>'Wireless History'!D11</f>
        <v>23</v>
      </c>
      <c r="E132" s="83">
        <f>'Wireless History'!E11</f>
        <v>5</v>
      </c>
      <c r="F132" s="83">
        <v>7</v>
      </c>
      <c r="G132" s="83">
        <v>2</v>
      </c>
      <c r="H132" s="83">
        <v>-2</v>
      </c>
      <c r="I132" s="83">
        <v>2</v>
      </c>
      <c r="J132" s="83">
        <v>0</v>
      </c>
      <c r="K132" s="83">
        <v>0</v>
      </c>
      <c r="L132" s="83">
        <v>0</v>
      </c>
      <c r="M132" s="83">
        <v>3</v>
      </c>
      <c r="N132" s="83">
        <v>2</v>
      </c>
      <c r="O132" s="83">
        <v>2</v>
      </c>
      <c r="P132" s="83">
        <v>0</v>
      </c>
      <c r="Q132" s="83">
        <v>0</v>
      </c>
      <c r="R132" s="83">
        <v>0</v>
      </c>
      <c r="S132" s="83">
        <v>2</v>
      </c>
      <c r="T132" s="83">
        <v>0</v>
      </c>
      <c r="U132" s="83">
        <v>0</v>
      </c>
      <c r="V132" s="83">
        <f>'Wireless History'!F11</f>
        <v>7</v>
      </c>
      <c r="W132" s="83">
        <f>'Wireless History'!G11</f>
        <v>2</v>
      </c>
      <c r="X132" s="83">
        <f>'Wireless History'!H11</f>
        <v>-2</v>
      </c>
      <c r="Y132" s="83">
        <f>'Wireless History'!I11</f>
        <v>2</v>
      </c>
      <c r="Z132" s="83">
        <v>-1</v>
      </c>
      <c r="AA132" s="83">
        <v>0</v>
      </c>
      <c r="AB132" s="83">
        <v>-1</v>
      </c>
      <c r="AC132" s="83">
        <v>0</v>
      </c>
    </row>
    <row r="133" spans="1:29" ht="13.5" thickBot="1" x14ac:dyDescent="0.25">
      <c r="A133" s="47"/>
      <c r="B133" s="4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row>
    <row r="134" spans="1:29" ht="13.5" thickBot="1" x14ac:dyDescent="0.25">
      <c r="A134" s="51" t="s">
        <v>66</v>
      </c>
      <c r="B134" s="52">
        <f>SUM(B127:B131)</f>
        <v>0.99706115965051634</v>
      </c>
      <c r="C134" s="99">
        <f t="shared" ref="C134:I134" si="62">SUM(C127:C132)</f>
        <v>12590</v>
      </c>
      <c r="D134" s="99">
        <f t="shared" si="62"/>
        <v>3110</v>
      </c>
      <c r="E134" s="99">
        <f t="shared" si="62"/>
        <v>3108</v>
      </c>
      <c r="F134" s="99">
        <f t="shared" si="62"/>
        <v>3217</v>
      </c>
      <c r="G134" s="99">
        <f t="shared" si="62"/>
        <v>3155</v>
      </c>
      <c r="H134" s="99">
        <f t="shared" si="62"/>
        <v>3102</v>
      </c>
      <c r="I134" s="99">
        <f t="shared" si="62"/>
        <v>3028</v>
      </c>
      <c r="J134" s="99">
        <f t="shared" ref="J134:AC134" si="63">SUM(J127:J132)</f>
        <v>3128</v>
      </c>
      <c r="K134" s="99">
        <f t="shared" si="63"/>
        <v>3028</v>
      </c>
      <c r="L134" s="99">
        <f t="shared" si="63"/>
        <v>2951</v>
      </c>
      <c r="M134" s="99">
        <f t="shared" si="63"/>
        <v>2895</v>
      </c>
      <c r="N134" s="99">
        <f t="shared" si="63"/>
        <v>2948</v>
      </c>
      <c r="O134" s="99">
        <f t="shared" si="63"/>
        <v>2874</v>
      </c>
      <c r="P134" s="99">
        <f t="shared" si="63"/>
        <v>2826</v>
      </c>
      <c r="Q134" s="99">
        <f t="shared" si="63"/>
        <v>2756</v>
      </c>
      <c r="R134" s="99">
        <f t="shared" si="63"/>
        <v>2851</v>
      </c>
      <c r="S134" s="99">
        <f t="shared" si="63"/>
        <v>1275</v>
      </c>
      <c r="T134" s="99">
        <f t="shared" si="63"/>
        <v>2665</v>
      </c>
      <c r="U134" s="99">
        <f t="shared" si="63"/>
        <v>2631</v>
      </c>
      <c r="V134" s="99">
        <f t="shared" si="63"/>
        <v>3038</v>
      </c>
      <c r="W134" s="99">
        <f t="shared" si="63"/>
        <v>2992</v>
      </c>
      <c r="X134" s="99">
        <f t="shared" si="63"/>
        <v>2943</v>
      </c>
      <c r="Y134" s="99">
        <f t="shared" si="63"/>
        <v>2895</v>
      </c>
      <c r="Z134" s="99">
        <f t="shared" si="63"/>
        <v>2554</v>
      </c>
      <c r="AA134" s="99">
        <f t="shared" si="63"/>
        <v>2461</v>
      </c>
      <c r="AB134" s="99">
        <f t="shared" si="63"/>
        <v>2400</v>
      </c>
      <c r="AC134" s="99">
        <f t="shared" si="63"/>
        <v>2377</v>
      </c>
    </row>
    <row r="135" spans="1:29" ht="13.5" thickTop="1" x14ac:dyDescent="0.2">
      <c r="F135" s="68"/>
      <c r="G135" s="68"/>
      <c r="H135" s="68"/>
      <c r="I135" s="68"/>
      <c r="J135" s="68"/>
      <c r="K135" s="68"/>
      <c r="L135" s="68"/>
      <c r="M135" s="68"/>
      <c r="N135" s="68"/>
      <c r="O135" s="68"/>
      <c r="P135" s="68"/>
    </row>
    <row r="136" spans="1:29" x14ac:dyDescent="0.2">
      <c r="F136" s="72"/>
      <c r="G136" s="72"/>
      <c r="K136" s="72"/>
    </row>
    <row r="137" spans="1:29" x14ac:dyDescent="0.2">
      <c r="D137" s="68"/>
    </row>
    <row r="138" spans="1:29" x14ac:dyDescent="0.2">
      <c r="F138" s="68"/>
      <c r="G138" s="68"/>
      <c r="H138" s="68"/>
      <c r="I138" s="68"/>
      <c r="J138" s="68"/>
      <c r="K138" s="68"/>
      <c r="L138" s="68"/>
      <c r="M138" s="68"/>
      <c r="N138" s="68"/>
      <c r="O138" s="68"/>
      <c r="P138" s="68"/>
    </row>
    <row r="141" spans="1:29" x14ac:dyDescent="0.2">
      <c r="A141" t="s">
        <v>5</v>
      </c>
    </row>
    <row r="142" spans="1:29" x14ac:dyDescent="0.2">
      <c r="A142" s="71" t="s">
        <v>38</v>
      </c>
      <c r="B142" s="3">
        <v>2010</v>
      </c>
      <c r="C142" s="3">
        <v>2011</v>
      </c>
      <c r="D142" s="3">
        <v>2012</v>
      </c>
      <c r="E142" s="3">
        <v>2013</v>
      </c>
      <c r="F142" s="3">
        <v>2014</v>
      </c>
      <c r="G142" s="3">
        <v>2015</v>
      </c>
      <c r="H142" s="3">
        <v>2016</v>
      </c>
    </row>
    <row r="143" spans="1:29" x14ac:dyDescent="0.2">
      <c r="A143" t="s">
        <v>44</v>
      </c>
      <c r="B143" s="56">
        <f>K2</f>
        <v>558</v>
      </c>
      <c r="C143" s="56">
        <v>619</v>
      </c>
      <c r="D143" s="56">
        <v>700</v>
      </c>
      <c r="E143" s="56">
        <v>764</v>
      </c>
      <c r="F143" s="56">
        <v>842</v>
      </c>
      <c r="G143" s="56">
        <v>903</v>
      </c>
      <c r="H143" s="56">
        <f>'Wireline History'!E8</f>
        <v>993</v>
      </c>
    </row>
    <row r="144" spans="1:29" x14ac:dyDescent="0.2">
      <c r="A144" t="s">
        <v>45</v>
      </c>
      <c r="B144" s="56">
        <f>K3</f>
        <v>557</v>
      </c>
      <c r="C144" s="56">
        <v>635</v>
      </c>
      <c r="D144" s="56">
        <v>689</v>
      </c>
      <c r="E144" s="56">
        <v>792</v>
      </c>
      <c r="F144" s="56">
        <v>861</v>
      </c>
      <c r="G144" s="56">
        <v>928</v>
      </c>
      <c r="H144" s="56">
        <f>'Wireline History'!D8</f>
        <v>990</v>
      </c>
    </row>
    <row r="145" spans="1:8" x14ac:dyDescent="0.2">
      <c r="A145" t="s">
        <v>46</v>
      </c>
      <c r="B145" s="56">
        <f>K4</f>
        <v>562</v>
      </c>
      <c r="C145" s="56">
        <v>644</v>
      </c>
      <c r="D145" s="56">
        <v>737</v>
      </c>
      <c r="E145" s="56">
        <v>801</v>
      </c>
      <c r="F145" s="56">
        <v>858</v>
      </c>
      <c r="G145" s="56">
        <v>950</v>
      </c>
      <c r="H145" s="56"/>
    </row>
    <row r="146" spans="1:8" x14ac:dyDescent="0.2">
      <c r="A146" t="s">
        <v>47</v>
      </c>
      <c r="B146" s="82">
        <f>K5</f>
        <v>591</v>
      </c>
      <c r="C146" s="82">
        <v>680</v>
      </c>
      <c r="D146" s="82">
        <v>770</v>
      </c>
      <c r="E146" s="82">
        <v>851</v>
      </c>
      <c r="F146" s="82">
        <v>911</v>
      </c>
      <c r="G146" s="82">
        <v>991</v>
      </c>
      <c r="H146" s="82"/>
    </row>
    <row r="147" spans="1:8" x14ac:dyDescent="0.2">
      <c r="A147" t="s">
        <v>58</v>
      </c>
      <c r="B147" s="56">
        <f t="shared" ref="B147:G147" si="64">SUM(B143:B146)</f>
        <v>2268</v>
      </c>
      <c r="C147" s="56">
        <f t="shared" si="64"/>
        <v>2578</v>
      </c>
      <c r="D147" s="56">
        <f t="shared" si="64"/>
        <v>2896</v>
      </c>
      <c r="E147" s="56">
        <f t="shared" si="64"/>
        <v>3208</v>
      </c>
      <c r="F147" s="56">
        <f t="shared" si="64"/>
        <v>3472</v>
      </c>
      <c r="G147" s="56">
        <f t="shared" si="64"/>
        <v>3772</v>
      </c>
      <c r="H147" s="56">
        <f>SUM(H143:H146)</f>
        <v>1983</v>
      </c>
    </row>
    <row r="149" spans="1:8" x14ac:dyDescent="0.2">
      <c r="A149" s="103" t="s">
        <v>182</v>
      </c>
      <c r="B149" s="3">
        <v>2010</v>
      </c>
      <c r="C149" s="3">
        <v>2011</v>
      </c>
      <c r="D149" s="3">
        <f>D142</f>
        <v>2012</v>
      </c>
      <c r="E149" s="3">
        <f>E142</f>
        <v>2013</v>
      </c>
      <c r="F149" s="3">
        <f>F142</f>
        <v>2014</v>
      </c>
      <c r="G149" s="3">
        <f>G142</f>
        <v>2015</v>
      </c>
      <c r="H149" s="3">
        <f>H142</f>
        <v>2016</v>
      </c>
    </row>
    <row r="150" spans="1:8" x14ac:dyDescent="0.2">
      <c r="A150" t="s">
        <v>44</v>
      </c>
      <c r="B150" s="56">
        <v>562</v>
      </c>
      <c r="C150" s="56">
        <v>511</v>
      </c>
      <c r="D150" s="56">
        <v>469</v>
      </c>
      <c r="E150" s="56">
        <v>441</v>
      </c>
      <c r="F150" s="56">
        <v>413</v>
      </c>
      <c r="G150" s="56">
        <v>382</v>
      </c>
      <c r="H150" s="56">
        <f>'Wireline History'!E9</f>
        <v>348</v>
      </c>
    </row>
    <row r="151" spans="1:8" x14ac:dyDescent="0.2">
      <c r="A151" t="s">
        <v>45</v>
      </c>
      <c r="B151" s="56">
        <v>552</v>
      </c>
      <c r="C151" s="56">
        <v>502</v>
      </c>
      <c r="D151" s="56">
        <v>463</v>
      </c>
      <c r="E151" s="56">
        <v>445</v>
      </c>
      <c r="F151" s="56">
        <v>410</v>
      </c>
      <c r="G151" s="56">
        <v>383</v>
      </c>
      <c r="H151" s="56">
        <f>'Wireline History'!D9</f>
        <v>340</v>
      </c>
    </row>
    <row r="152" spans="1:8" x14ac:dyDescent="0.2">
      <c r="A152" t="s">
        <v>46</v>
      </c>
      <c r="B152" s="56">
        <v>538</v>
      </c>
      <c r="C152" s="56">
        <v>495</v>
      </c>
      <c r="D152" s="56">
        <v>454</v>
      </c>
      <c r="E152" s="56">
        <v>430</v>
      </c>
      <c r="F152" s="56">
        <v>399</v>
      </c>
      <c r="G152" s="56">
        <v>373</v>
      </c>
      <c r="H152" s="56"/>
    </row>
    <row r="153" spans="1:8" x14ac:dyDescent="0.2">
      <c r="A153" t="s">
        <v>47</v>
      </c>
      <c r="B153" s="82">
        <v>525</v>
      </c>
      <c r="C153" s="82">
        <v>483</v>
      </c>
      <c r="D153" s="82">
        <v>455</v>
      </c>
      <c r="E153" s="82">
        <v>419</v>
      </c>
      <c r="F153" s="82">
        <v>393</v>
      </c>
      <c r="G153" s="82">
        <v>358</v>
      </c>
      <c r="H153" s="82"/>
    </row>
    <row r="154" spans="1:8" x14ac:dyDescent="0.2">
      <c r="A154" t="s">
        <v>58</v>
      </c>
      <c r="B154" s="56">
        <f t="shared" ref="B154:H154" si="65">SUM(B150:B153)</f>
        <v>2177</v>
      </c>
      <c r="C154" s="56">
        <f t="shared" si="65"/>
        <v>1991</v>
      </c>
      <c r="D154" s="56">
        <f t="shared" si="65"/>
        <v>1841</v>
      </c>
      <c r="E154" s="56">
        <f t="shared" si="65"/>
        <v>1735</v>
      </c>
      <c r="F154" s="56">
        <f t="shared" si="65"/>
        <v>1615</v>
      </c>
      <c r="G154" s="56">
        <f t="shared" si="65"/>
        <v>1496</v>
      </c>
      <c r="H154" s="56">
        <f t="shared" si="65"/>
        <v>688</v>
      </c>
    </row>
    <row r="155" spans="1:8" x14ac:dyDescent="0.2">
      <c r="B155" s="56"/>
      <c r="C155" s="56"/>
      <c r="D155" s="56"/>
      <c r="E155" s="56"/>
      <c r="F155" s="56"/>
      <c r="G155" s="56"/>
    </row>
    <row r="156" spans="1:8" x14ac:dyDescent="0.2">
      <c r="A156" t="s">
        <v>79</v>
      </c>
      <c r="B156" s="3">
        <v>2010</v>
      </c>
      <c r="C156" s="3">
        <v>2011</v>
      </c>
      <c r="D156" s="3">
        <v>2012</v>
      </c>
      <c r="E156" s="3">
        <f>E149</f>
        <v>2013</v>
      </c>
      <c r="F156" s="3">
        <f>F149</f>
        <v>2014</v>
      </c>
      <c r="G156" s="3">
        <f>G149</f>
        <v>2015</v>
      </c>
      <c r="H156" s="3">
        <f>H149</f>
        <v>2016</v>
      </c>
    </row>
    <row r="157" spans="1:8" x14ac:dyDescent="0.2">
      <c r="A157" t="s">
        <v>44</v>
      </c>
      <c r="B157" s="56"/>
      <c r="C157" s="56"/>
      <c r="D157" s="56"/>
      <c r="E157" s="56"/>
      <c r="F157" s="56"/>
      <c r="G157" s="56"/>
    </row>
    <row r="158" spans="1:8" x14ac:dyDescent="0.2">
      <c r="A158" t="s">
        <v>45</v>
      </c>
      <c r="B158" s="56"/>
      <c r="C158" s="56"/>
      <c r="D158" s="56"/>
      <c r="E158" s="56"/>
      <c r="F158" s="56"/>
      <c r="G158" s="56"/>
    </row>
    <row r="159" spans="1:8" x14ac:dyDescent="0.2">
      <c r="A159" t="s">
        <v>46</v>
      </c>
      <c r="B159" s="56"/>
      <c r="C159" s="56"/>
      <c r="D159" s="56"/>
      <c r="E159" s="56"/>
      <c r="F159" s="56"/>
      <c r="G159" s="56"/>
    </row>
    <row r="160" spans="1:8" x14ac:dyDescent="0.2">
      <c r="A160" t="s">
        <v>47</v>
      </c>
      <c r="B160" s="82"/>
      <c r="C160" s="82"/>
      <c r="D160" s="82"/>
      <c r="E160" s="82"/>
      <c r="F160" s="82"/>
      <c r="G160" s="82"/>
      <c r="H160" s="82"/>
    </row>
    <row r="161" spans="1:8" x14ac:dyDescent="0.2">
      <c r="A161" t="s">
        <v>58</v>
      </c>
      <c r="B161" s="56">
        <f t="shared" ref="B161:G161" si="66">SUM(B157:B160)</f>
        <v>0</v>
      </c>
      <c r="C161" s="56">
        <f t="shared" si="66"/>
        <v>0</v>
      </c>
      <c r="D161" s="56">
        <f t="shared" si="66"/>
        <v>0</v>
      </c>
      <c r="E161" s="56">
        <f t="shared" si="66"/>
        <v>0</v>
      </c>
      <c r="F161" s="56">
        <f t="shared" si="66"/>
        <v>0</v>
      </c>
      <c r="G161" s="56">
        <f t="shared" si="66"/>
        <v>0</v>
      </c>
      <c r="H161" s="56">
        <f>SUM(H157:H160)</f>
        <v>0</v>
      </c>
    </row>
    <row r="163" spans="1:8" x14ac:dyDescent="0.2">
      <c r="A163" t="s">
        <v>80</v>
      </c>
      <c r="B163" s="3">
        <v>2010</v>
      </c>
      <c r="C163" s="3">
        <v>2011</v>
      </c>
      <c r="D163" s="3">
        <f>D156</f>
        <v>2012</v>
      </c>
      <c r="E163" s="3">
        <f>E156</f>
        <v>2013</v>
      </c>
      <c r="F163" s="3">
        <f>F156</f>
        <v>2014</v>
      </c>
      <c r="G163" s="3">
        <f>G156</f>
        <v>2015</v>
      </c>
      <c r="H163" s="3">
        <f>H156</f>
        <v>2016</v>
      </c>
    </row>
    <row r="164" spans="1:8" ht="11.25" customHeight="1" x14ac:dyDescent="0.2">
      <c r="A164" t="s">
        <v>44</v>
      </c>
      <c r="B164" s="56">
        <v>68</v>
      </c>
      <c r="C164" s="56">
        <v>68</v>
      </c>
      <c r="D164" s="56">
        <v>67</v>
      </c>
      <c r="E164" s="56">
        <v>66</v>
      </c>
      <c r="F164" s="56">
        <v>67</v>
      </c>
      <c r="G164" s="56">
        <v>56</v>
      </c>
      <c r="H164" s="56">
        <f>'Wireline History'!E10</f>
        <v>58</v>
      </c>
    </row>
    <row r="165" spans="1:8" x14ac:dyDescent="0.2">
      <c r="A165" t="s">
        <v>45</v>
      </c>
      <c r="B165" s="56">
        <v>62</v>
      </c>
      <c r="C165" s="56">
        <v>74</v>
      </c>
      <c r="D165" s="56">
        <v>64</v>
      </c>
      <c r="E165" s="56">
        <v>63</v>
      </c>
      <c r="F165" s="56">
        <v>63</v>
      </c>
      <c r="G165" s="56">
        <v>57</v>
      </c>
      <c r="H165" s="56">
        <f>'Wireline History'!D10</f>
        <v>55</v>
      </c>
    </row>
    <row r="166" spans="1:8" x14ac:dyDescent="0.2">
      <c r="A166" t="s">
        <v>46</v>
      </c>
      <c r="B166" s="56">
        <v>64.000000000000014</v>
      </c>
      <c r="C166" s="56">
        <v>75</v>
      </c>
      <c r="D166" s="56">
        <v>65</v>
      </c>
      <c r="E166" s="56">
        <v>63</v>
      </c>
      <c r="F166" s="56">
        <v>58</v>
      </c>
      <c r="G166" s="56">
        <v>53</v>
      </c>
      <c r="H166" s="56"/>
    </row>
    <row r="167" spans="1:8" x14ac:dyDescent="0.2">
      <c r="A167" t="s">
        <v>47</v>
      </c>
      <c r="B167" s="82">
        <v>89</v>
      </c>
      <c r="C167" s="82">
        <v>79</v>
      </c>
      <c r="D167" s="82">
        <v>76</v>
      </c>
      <c r="E167" s="82">
        <v>75</v>
      </c>
      <c r="F167" s="82">
        <v>67</v>
      </c>
      <c r="G167" s="82">
        <v>72</v>
      </c>
      <c r="H167" s="82"/>
    </row>
    <row r="168" spans="1:8" x14ac:dyDescent="0.2">
      <c r="A168" t="s">
        <v>58</v>
      </c>
      <c r="B168" s="56">
        <f t="shared" ref="B168:G168" si="67">SUM(B164:B167)</f>
        <v>283</v>
      </c>
      <c r="C168" s="56">
        <f t="shared" si="67"/>
        <v>296</v>
      </c>
      <c r="D168" s="56">
        <f t="shared" si="67"/>
        <v>272</v>
      </c>
      <c r="E168" s="56">
        <f t="shared" si="67"/>
        <v>267</v>
      </c>
      <c r="F168" s="56">
        <f t="shared" si="67"/>
        <v>255</v>
      </c>
      <c r="G168" s="56">
        <f t="shared" si="67"/>
        <v>238</v>
      </c>
      <c r="H168" s="56">
        <f>SUM(H164:H167)</f>
        <v>113</v>
      </c>
    </row>
    <row r="170" spans="1:8" x14ac:dyDescent="0.2">
      <c r="A170" s="71" t="s">
        <v>103</v>
      </c>
      <c r="B170" s="3">
        <v>2010</v>
      </c>
      <c r="C170" s="3">
        <v>2011</v>
      </c>
      <c r="D170" s="3">
        <f>D163</f>
        <v>2012</v>
      </c>
      <c r="E170" s="3">
        <f>E163</f>
        <v>2013</v>
      </c>
      <c r="F170" s="3">
        <f>F163</f>
        <v>2014</v>
      </c>
      <c r="G170" s="3">
        <f>G163</f>
        <v>2015</v>
      </c>
      <c r="H170" s="3">
        <f>H163</f>
        <v>2016</v>
      </c>
    </row>
    <row r="171" spans="1:8" x14ac:dyDescent="0.2">
      <c r="A171" t="s">
        <v>44</v>
      </c>
      <c r="B171" s="56">
        <v>12</v>
      </c>
      <c r="C171" s="56">
        <v>25</v>
      </c>
      <c r="D171" s="56">
        <v>12</v>
      </c>
      <c r="E171" s="56">
        <v>13</v>
      </c>
      <c r="F171" s="56">
        <v>18</v>
      </c>
      <c r="G171" s="56">
        <v>15</v>
      </c>
      <c r="H171" s="56">
        <f>'Wireline History'!E12</f>
        <v>7</v>
      </c>
    </row>
    <row r="172" spans="1:8" x14ac:dyDescent="0.2">
      <c r="A172" t="s">
        <v>45</v>
      </c>
      <c r="B172" s="56">
        <v>13</v>
      </c>
      <c r="C172" s="56">
        <v>10</v>
      </c>
      <c r="D172" s="56">
        <v>21</v>
      </c>
      <c r="E172" s="56">
        <v>16</v>
      </c>
      <c r="F172" s="56">
        <v>13</v>
      </c>
      <c r="G172" s="56">
        <v>12</v>
      </c>
      <c r="H172" s="56">
        <f>'Wireline History'!D12</f>
        <v>9</v>
      </c>
    </row>
    <row r="173" spans="1:8" x14ac:dyDescent="0.2">
      <c r="A173" t="s">
        <v>46</v>
      </c>
      <c r="B173" s="56">
        <v>15</v>
      </c>
      <c r="C173" s="56">
        <v>11</v>
      </c>
      <c r="D173" s="56">
        <v>17</v>
      </c>
      <c r="E173" s="56">
        <v>17</v>
      </c>
      <c r="F173" s="56">
        <v>29</v>
      </c>
      <c r="G173" s="56">
        <v>12</v>
      </c>
      <c r="H173" s="56"/>
    </row>
    <row r="174" spans="1:8" x14ac:dyDescent="0.2">
      <c r="A174" t="s">
        <v>47</v>
      </c>
      <c r="B174" s="82">
        <v>12</v>
      </c>
      <c r="C174" s="82">
        <v>24</v>
      </c>
      <c r="D174" s="82">
        <v>17</v>
      </c>
      <c r="E174" s="82">
        <v>18</v>
      </c>
      <c r="F174" s="82">
        <v>13</v>
      </c>
      <c r="G174" s="82">
        <v>24</v>
      </c>
      <c r="H174" s="82"/>
    </row>
    <row r="175" spans="1:8" x14ac:dyDescent="0.2">
      <c r="A175" t="s">
        <v>58</v>
      </c>
      <c r="B175" s="56">
        <f t="shared" ref="B175:G175" si="68">SUM(B171:B174)</f>
        <v>52</v>
      </c>
      <c r="C175" s="56">
        <f t="shared" si="68"/>
        <v>70</v>
      </c>
      <c r="D175" s="56">
        <f t="shared" si="68"/>
        <v>67</v>
      </c>
      <c r="E175" s="56">
        <f t="shared" si="68"/>
        <v>64</v>
      </c>
      <c r="F175" s="56">
        <f t="shared" si="68"/>
        <v>73</v>
      </c>
      <c r="G175" s="56">
        <f t="shared" si="68"/>
        <v>63</v>
      </c>
      <c r="H175" s="56">
        <f>SUM(H171:H174)</f>
        <v>16</v>
      </c>
    </row>
    <row r="178" spans="1:1" x14ac:dyDescent="0.2">
      <c r="A178" s="103"/>
    </row>
  </sheetData>
  <mergeCells count="3">
    <mergeCell ref="J1:K1"/>
    <mergeCell ref="AH1:AI1"/>
    <mergeCell ref="AV1:AW1"/>
  </mergeCells>
  <phoneticPr fontId="0" type="noConversion"/>
  <printOptions horizontalCentered="1"/>
  <pageMargins left="0.70866141732283472" right="0.51181102362204722" top="0.51181102362204722" bottom="0.51181102362204722" header="0.51181102362204722" footer="0.51181102362204722"/>
  <pageSetup scale="30"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B147:E149 B161:C175 B154:E15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election activeCell="G29" sqref="G29"/>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0"/>
  <sheetViews>
    <sheetView showGridLines="0" defaultGridColor="0" topLeftCell="A13" colorId="8" zoomScale="75" zoomScaleNormal="75" zoomScaleSheetLayoutView="70" zoomScalePageLayoutView="60" workbookViewId="0">
      <selection activeCell="G18" sqref="G18"/>
    </sheetView>
  </sheetViews>
  <sheetFormatPr defaultColWidth="8.85546875" defaultRowHeight="18" customHeight="1" x14ac:dyDescent="0.2"/>
  <cols>
    <col min="1" max="1" width="61.28515625" style="158" bestFit="1" customWidth="1"/>
    <col min="2" max="3" width="7.5703125" style="158" hidden="1" customWidth="1"/>
    <col min="4" max="4" width="10.5703125" style="158" bestFit="1" customWidth="1"/>
    <col min="5" max="5" width="10" style="158" bestFit="1" customWidth="1"/>
    <col min="6" max="9" width="12.7109375" style="158" customWidth="1"/>
    <col min="10" max="10" width="2.7109375" style="158" customWidth="1"/>
    <col min="11" max="11" width="13.7109375" style="158" customWidth="1"/>
    <col min="12" max="12" width="12.7109375" style="158" customWidth="1"/>
    <col min="13" max="13" width="10.85546875" style="158" customWidth="1"/>
    <col min="14" max="14" width="10" style="158" customWidth="1"/>
    <col min="15" max="16" width="10" style="158" bestFit="1" customWidth="1"/>
    <col min="17" max="16384" width="8.85546875" style="158"/>
  </cols>
  <sheetData>
    <row r="1" spans="1:15" ht="24" customHeight="1" x14ac:dyDescent="0.35">
      <c r="A1" s="852" t="s">
        <v>12</v>
      </c>
      <c r="B1" s="852"/>
      <c r="C1" s="852"/>
      <c r="D1" s="852"/>
      <c r="E1" s="852"/>
      <c r="F1" s="852"/>
      <c r="G1" s="852"/>
      <c r="H1" s="852"/>
      <c r="I1" s="852"/>
      <c r="J1" s="852"/>
      <c r="K1" s="852"/>
      <c r="L1" s="852"/>
      <c r="O1" s="159"/>
    </row>
    <row r="2" spans="1:15" ht="24" customHeight="1" x14ac:dyDescent="0.3">
      <c r="A2" s="853" t="s">
        <v>204</v>
      </c>
      <c r="B2" s="853"/>
      <c r="C2" s="853"/>
      <c r="D2" s="853"/>
      <c r="E2" s="853"/>
      <c r="F2" s="853"/>
      <c r="G2" s="853"/>
      <c r="H2" s="853"/>
      <c r="I2" s="853"/>
      <c r="J2" s="853"/>
      <c r="K2" s="853"/>
      <c r="L2" s="853"/>
    </row>
    <row r="3" spans="1:15" ht="18" customHeight="1" x14ac:dyDescent="0.2">
      <c r="G3" s="460"/>
      <c r="H3" s="160" t="s">
        <v>3</v>
      </c>
      <c r="L3" s="161"/>
    </row>
    <row r="4" spans="1:15" ht="18" customHeight="1" x14ac:dyDescent="0.25">
      <c r="A4" s="162" t="s">
        <v>3</v>
      </c>
      <c r="F4" s="460"/>
    </row>
    <row r="5" spans="1:15" ht="18" customHeight="1" x14ac:dyDescent="0.25">
      <c r="A5" s="163" t="s">
        <v>112</v>
      </c>
      <c r="B5" s="754"/>
      <c r="C5" s="755"/>
      <c r="D5" s="854" t="s">
        <v>25</v>
      </c>
      <c r="E5" s="855"/>
      <c r="F5" s="855"/>
      <c r="G5" s="855"/>
      <c r="H5" s="855"/>
      <c r="I5" s="856"/>
      <c r="K5" s="164" t="s">
        <v>266</v>
      </c>
      <c r="L5" s="164" t="s">
        <v>26</v>
      </c>
    </row>
    <row r="6" spans="1:15" ht="18" customHeight="1" x14ac:dyDescent="0.25">
      <c r="A6" s="165" t="s">
        <v>81</v>
      </c>
      <c r="B6" s="167" t="s">
        <v>249</v>
      </c>
      <c r="C6" s="168" t="s">
        <v>250</v>
      </c>
      <c r="D6" s="167" t="s">
        <v>251</v>
      </c>
      <c r="E6" s="168" t="s">
        <v>252</v>
      </c>
      <c r="F6" s="168" t="s">
        <v>184</v>
      </c>
      <c r="G6" s="168" t="s">
        <v>185</v>
      </c>
      <c r="H6" s="168" t="s">
        <v>186</v>
      </c>
      <c r="I6" s="169" t="s">
        <v>187</v>
      </c>
      <c r="K6" s="170">
        <v>2016</v>
      </c>
      <c r="L6" s="170">
        <v>2015</v>
      </c>
    </row>
    <row r="7" spans="1:15" ht="18" customHeight="1" x14ac:dyDescent="0.2">
      <c r="A7" s="171"/>
      <c r="B7" s="123"/>
      <c r="C7" s="225"/>
      <c r="D7" s="766"/>
      <c r="E7" s="767"/>
      <c r="F7" s="123"/>
      <c r="G7" s="225"/>
      <c r="H7" s="225"/>
      <c r="I7" s="514"/>
      <c r="J7" s="159"/>
      <c r="K7" s="123"/>
      <c r="L7" s="490"/>
    </row>
    <row r="8" spans="1:15" s="171" customFormat="1" ht="16.5" customHeight="1" x14ac:dyDescent="0.2">
      <c r="A8" s="171" t="s">
        <v>223</v>
      </c>
      <c r="B8" s="723"/>
      <c r="C8" s="724"/>
      <c r="D8" s="811">
        <v>416</v>
      </c>
      <c r="E8" s="725">
        <v>378</v>
      </c>
      <c r="F8" s="723">
        <v>261</v>
      </c>
      <c r="G8" s="724">
        <v>365</v>
      </c>
      <c r="H8" s="724">
        <v>341</v>
      </c>
      <c r="I8" s="725">
        <v>415</v>
      </c>
      <c r="J8" s="726"/>
      <c r="K8" s="723">
        <f>SUM(B8:E8)</f>
        <v>794</v>
      </c>
      <c r="L8" s="491">
        <f>SUM(F8:I8)</f>
        <v>1382</v>
      </c>
      <c r="M8" s="659"/>
      <c r="N8" s="392"/>
      <c r="O8" s="657"/>
    </row>
    <row r="9" spans="1:15" s="171" customFormat="1" ht="12" customHeight="1" x14ac:dyDescent="0.2">
      <c r="B9" s="727"/>
      <c r="C9" s="728"/>
      <c r="D9" s="812"/>
      <c r="E9" s="729"/>
      <c r="F9" s="727"/>
      <c r="G9" s="728"/>
      <c r="H9" s="728"/>
      <c r="I9" s="729"/>
      <c r="J9" s="726"/>
      <c r="K9" s="727"/>
      <c r="L9" s="492"/>
    </row>
    <row r="10" spans="1:15" s="171" customFormat="1" ht="17.25" customHeight="1" x14ac:dyDescent="0.2">
      <c r="A10" s="171" t="s">
        <v>199</v>
      </c>
      <c r="B10" s="730"/>
      <c r="C10" s="731"/>
      <c r="D10" s="813">
        <v>0.7</v>
      </c>
      <c r="E10" s="732">
        <v>0.64</v>
      </c>
      <c r="F10" s="730">
        <v>0.44</v>
      </c>
      <c r="G10" s="731">
        <v>0.61</v>
      </c>
      <c r="H10" s="731">
        <v>0.56000000000000005</v>
      </c>
      <c r="I10" s="732">
        <v>0.68</v>
      </c>
      <c r="J10" s="733"/>
      <c r="K10" s="819">
        <f>SUM(B10:E10)</f>
        <v>1.3399999999999999</v>
      </c>
      <c r="L10" s="619">
        <v>2.29</v>
      </c>
      <c r="M10" s="670"/>
      <c r="N10" s="670"/>
    </row>
    <row r="11" spans="1:15" s="171" customFormat="1" ht="18" customHeight="1" x14ac:dyDescent="0.2">
      <c r="B11" s="464"/>
      <c r="C11" s="470"/>
      <c r="D11" s="814"/>
      <c r="E11" s="469"/>
      <c r="F11" s="464"/>
      <c r="G11" s="470"/>
      <c r="H11" s="470"/>
      <c r="I11" s="469"/>
      <c r="J11" s="181"/>
      <c r="K11" s="464"/>
      <c r="L11" s="175"/>
    </row>
    <row r="12" spans="1:15" s="171" customFormat="1" ht="18" customHeight="1" x14ac:dyDescent="0.2">
      <c r="A12" s="171" t="s">
        <v>200</v>
      </c>
      <c r="B12" s="647"/>
      <c r="C12" s="648"/>
      <c r="D12" s="815">
        <v>0.46</v>
      </c>
      <c r="E12" s="649">
        <v>0.44</v>
      </c>
      <c r="F12" s="647">
        <v>0.44</v>
      </c>
      <c r="G12" s="648">
        <v>0.42</v>
      </c>
      <c r="H12" s="648">
        <v>0.42</v>
      </c>
      <c r="I12" s="649">
        <v>0.4</v>
      </c>
      <c r="J12" s="734"/>
      <c r="K12" s="639">
        <f>SUM(B12:E12)</f>
        <v>0.9</v>
      </c>
      <c r="L12" s="640">
        <f>SUM(F12:I12)</f>
        <v>1.6800000000000002</v>
      </c>
      <c r="M12" s="658"/>
      <c r="N12" s="657"/>
    </row>
    <row r="13" spans="1:15" s="171" customFormat="1" ht="18" customHeight="1" x14ac:dyDescent="0.2">
      <c r="B13" s="464"/>
      <c r="C13" s="470"/>
      <c r="D13" s="814"/>
      <c r="E13" s="469"/>
      <c r="F13" s="464"/>
      <c r="G13" s="470"/>
      <c r="H13" s="470"/>
      <c r="I13" s="469"/>
      <c r="J13" s="181"/>
      <c r="K13" s="464"/>
      <c r="L13" s="175"/>
    </row>
    <row r="14" spans="1:15" s="171" customFormat="1" ht="18" customHeight="1" x14ac:dyDescent="0.2">
      <c r="A14" s="171" t="s">
        <v>201</v>
      </c>
      <c r="B14" s="465"/>
      <c r="C14" s="467"/>
      <c r="D14" s="816">
        <v>0.185</v>
      </c>
      <c r="E14" s="466">
        <v>0.17699999999999999</v>
      </c>
      <c r="F14" s="465">
        <v>0.183</v>
      </c>
      <c r="G14" s="467">
        <v>0.187</v>
      </c>
      <c r="H14" s="467">
        <v>0.183</v>
      </c>
      <c r="I14" s="466">
        <v>0.185</v>
      </c>
      <c r="J14" s="468"/>
      <c r="K14" s="493">
        <f>D14</f>
        <v>0.185</v>
      </c>
      <c r="L14" s="493">
        <f>F14</f>
        <v>0.183</v>
      </c>
    </row>
    <row r="15" spans="1:15" s="171" customFormat="1" ht="18" customHeight="1" x14ac:dyDescent="0.2">
      <c r="B15" s="464"/>
      <c r="C15" s="470"/>
      <c r="D15" s="814"/>
      <c r="E15" s="469"/>
      <c r="F15" s="464"/>
      <c r="G15" s="470"/>
      <c r="H15" s="470"/>
      <c r="I15" s="469"/>
      <c r="J15" s="181"/>
      <c r="K15" s="464"/>
      <c r="L15" s="471"/>
    </row>
    <row r="16" spans="1:15" s="159" customFormat="1" ht="18" customHeight="1" x14ac:dyDescent="0.2">
      <c r="A16" s="159" t="s">
        <v>221</v>
      </c>
      <c r="B16" s="714"/>
      <c r="C16" s="716"/>
      <c r="D16" s="817">
        <v>8.8000000000000007</v>
      </c>
      <c r="E16" s="715">
        <v>9.1999999999999993</v>
      </c>
      <c r="F16" s="714">
        <v>9.6999999999999993</v>
      </c>
      <c r="G16" s="716">
        <v>9.8000000000000007</v>
      </c>
      <c r="H16" s="716">
        <v>9.7899999999999991</v>
      </c>
      <c r="I16" s="715">
        <v>9.43</v>
      </c>
      <c r="J16" s="717"/>
      <c r="K16" s="714">
        <f>D16</f>
        <v>8.8000000000000007</v>
      </c>
      <c r="L16" s="718">
        <f>F16</f>
        <v>9.6999999999999993</v>
      </c>
    </row>
    <row r="17" spans="1:16" s="171" customFormat="1" ht="18" customHeight="1" x14ac:dyDescent="0.2">
      <c r="B17" s="464"/>
      <c r="C17" s="470"/>
      <c r="D17" s="814"/>
      <c r="E17" s="824"/>
      <c r="F17" s="814"/>
      <c r="G17" s="825"/>
      <c r="H17" s="825"/>
      <c r="I17" s="824"/>
      <c r="J17" s="176"/>
      <c r="K17" s="814"/>
      <c r="L17" s="175"/>
    </row>
    <row r="18" spans="1:16" s="171" customFormat="1" ht="18" customHeight="1" x14ac:dyDescent="0.2">
      <c r="A18" s="171" t="s">
        <v>140</v>
      </c>
      <c r="B18" s="696"/>
      <c r="C18" s="697"/>
      <c r="D18" s="818">
        <v>126</v>
      </c>
      <c r="E18" s="826">
        <v>108</v>
      </c>
      <c r="F18" s="818">
        <v>197</v>
      </c>
      <c r="G18" s="827">
        <v>310</v>
      </c>
      <c r="H18" s="827">
        <v>300</v>
      </c>
      <c r="I18" s="826">
        <v>271</v>
      </c>
      <c r="J18" s="828"/>
      <c r="K18" s="818">
        <f>SUM(B18:E18)</f>
        <v>234</v>
      </c>
      <c r="L18" s="495">
        <f>SUM(F18:I18)</f>
        <v>1078</v>
      </c>
      <c r="N18" s="177"/>
    </row>
    <row r="19" spans="1:16" s="171" customFormat="1" ht="18" customHeight="1" x14ac:dyDescent="0.2">
      <c r="B19" s="464"/>
      <c r="C19" s="470"/>
      <c r="D19" s="814"/>
      <c r="E19" s="469"/>
      <c r="F19" s="464"/>
      <c r="G19" s="470"/>
      <c r="H19" s="470"/>
      <c r="I19" s="469"/>
      <c r="J19" s="181"/>
      <c r="K19" s="464"/>
      <c r="L19" s="471"/>
    </row>
    <row r="20" spans="1:16" s="171" customFormat="1" ht="18" customHeight="1" x14ac:dyDescent="0.2">
      <c r="A20" s="171" t="s">
        <v>139</v>
      </c>
      <c r="B20" s="696"/>
      <c r="C20" s="697"/>
      <c r="D20" s="818">
        <v>12257</v>
      </c>
      <c r="E20" s="698">
        <v>12374</v>
      </c>
      <c r="F20" s="696">
        <v>11953</v>
      </c>
      <c r="G20" s="697">
        <v>11713</v>
      </c>
      <c r="H20" s="697">
        <v>11795</v>
      </c>
      <c r="I20" s="698">
        <v>10011</v>
      </c>
      <c r="J20" s="699"/>
      <c r="K20" s="696">
        <f>D20</f>
        <v>12257</v>
      </c>
      <c r="L20" s="494">
        <f>F20</f>
        <v>11953</v>
      </c>
      <c r="N20" s="179"/>
    </row>
    <row r="21" spans="1:16" ht="18" customHeight="1" x14ac:dyDescent="0.2">
      <c r="A21" s="171"/>
      <c r="B21" s="464"/>
      <c r="C21" s="470"/>
      <c r="D21" s="814"/>
      <c r="E21" s="469"/>
      <c r="F21" s="464"/>
      <c r="G21" s="470"/>
      <c r="H21" s="470"/>
      <c r="I21" s="469"/>
      <c r="J21" s="181"/>
      <c r="K21" s="464"/>
      <c r="L21" s="178"/>
    </row>
    <row r="22" spans="1:16" ht="18" customHeight="1" x14ac:dyDescent="0.2">
      <c r="A22" s="159" t="s">
        <v>213</v>
      </c>
      <c r="B22" s="647"/>
      <c r="C22" s="648"/>
      <c r="D22" s="815">
        <v>2.67</v>
      </c>
      <c r="E22" s="649">
        <v>2.74</v>
      </c>
      <c r="F22" s="647">
        <v>2.66</v>
      </c>
      <c r="G22" s="648">
        <v>2.64</v>
      </c>
      <c r="H22" s="648">
        <v>2.67</v>
      </c>
      <c r="I22" s="649">
        <v>2.2999999999999998</v>
      </c>
      <c r="J22" s="703"/>
      <c r="K22" s="639">
        <f>D22</f>
        <v>2.67</v>
      </c>
      <c r="L22" s="639">
        <f>F22</f>
        <v>2.66</v>
      </c>
    </row>
    <row r="23" spans="1:16" ht="18" customHeight="1" x14ac:dyDescent="0.2">
      <c r="A23" s="171"/>
      <c r="B23" s="464"/>
      <c r="C23" s="470"/>
      <c r="D23" s="814"/>
      <c r="E23" s="469"/>
      <c r="F23" s="464"/>
      <c r="G23" s="470"/>
      <c r="H23" s="470"/>
      <c r="I23" s="469"/>
      <c r="J23" s="704"/>
      <c r="K23" s="464"/>
      <c r="L23" s="175"/>
      <c r="M23" s="171"/>
      <c r="N23" s="171"/>
    </row>
    <row r="24" spans="1:16" s="171" customFormat="1" ht="18" customHeight="1" x14ac:dyDescent="0.2">
      <c r="A24" s="171" t="s">
        <v>202</v>
      </c>
      <c r="B24" s="696"/>
      <c r="C24" s="697"/>
      <c r="D24" s="818">
        <v>592</v>
      </c>
      <c r="E24" s="698">
        <v>593</v>
      </c>
      <c r="F24" s="696">
        <v>594</v>
      </c>
      <c r="G24" s="697">
        <v>600</v>
      </c>
      <c r="H24" s="697">
        <v>602</v>
      </c>
      <c r="I24" s="698">
        <v>605</v>
      </c>
      <c r="J24" s="726"/>
      <c r="K24" s="696">
        <f>D24</f>
        <v>592</v>
      </c>
      <c r="L24" s="495">
        <f>F24</f>
        <v>594</v>
      </c>
      <c r="N24" s="177"/>
      <c r="P24" s="719"/>
    </row>
    <row r="25" spans="1:16" s="171" customFormat="1" ht="18" customHeight="1" x14ac:dyDescent="0.2">
      <c r="B25" s="464"/>
      <c r="C25" s="470"/>
      <c r="D25" s="814"/>
      <c r="E25" s="469"/>
      <c r="F25" s="464"/>
      <c r="G25" s="470"/>
      <c r="H25" s="470"/>
      <c r="I25" s="469"/>
      <c r="J25" s="181"/>
      <c r="K25" s="464"/>
      <c r="L25" s="175"/>
    </row>
    <row r="26" spans="1:16" s="171" customFormat="1" ht="18" customHeight="1" x14ac:dyDescent="0.2">
      <c r="A26" s="171" t="s">
        <v>203</v>
      </c>
      <c r="B26" s="696"/>
      <c r="C26" s="697"/>
      <c r="D26" s="818">
        <v>593</v>
      </c>
      <c r="E26" s="698">
        <v>593</v>
      </c>
      <c r="F26" s="696">
        <v>598</v>
      </c>
      <c r="G26" s="697">
        <v>601</v>
      </c>
      <c r="H26" s="697">
        <v>605</v>
      </c>
      <c r="I26" s="698">
        <v>608</v>
      </c>
      <c r="J26" s="699"/>
      <c r="K26" s="696">
        <f>D26</f>
        <v>593</v>
      </c>
      <c r="L26" s="495">
        <v>603</v>
      </c>
      <c r="N26" s="656"/>
    </row>
    <row r="27" spans="1:16" ht="18" customHeight="1" x14ac:dyDescent="0.2">
      <c r="A27" s="171"/>
      <c r="B27" s="735"/>
      <c r="C27" s="736"/>
      <c r="D27" s="735"/>
      <c r="E27" s="737"/>
      <c r="F27" s="735"/>
      <c r="G27" s="736"/>
      <c r="H27" s="736"/>
      <c r="I27" s="737"/>
      <c r="J27" s="181"/>
      <c r="K27" s="735"/>
      <c r="L27" s="660"/>
      <c r="M27" s="171"/>
      <c r="N27" s="171"/>
    </row>
    <row r="28" spans="1:16" s="159" customFormat="1" ht="18" customHeight="1" x14ac:dyDescent="0.2">
      <c r="A28" s="159" t="s">
        <v>222</v>
      </c>
      <c r="B28" s="696">
        <f>+'Wireless Stats History'!B20+'Wireline Stats History'!B22</f>
        <v>0</v>
      </c>
      <c r="C28" s="697">
        <f>+'Wireless Stats History'!C20+'Wireline Stats History'!C22</f>
        <v>0</v>
      </c>
      <c r="D28" s="696">
        <f>+'Wireless Stats History'!D20+'Wireline Stats History'!D22</f>
        <v>12494</v>
      </c>
      <c r="E28" s="698">
        <f>+'Wireless Stats History'!E20+'Wireline Stats History'!E22</f>
        <v>12443</v>
      </c>
      <c r="F28" s="696">
        <f>+'Wireless Stats History'!F20+'Wireline Stats History'!F22</f>
        <v>12495</v>
      </c>
      <c r="G28" s="697">
        <f>+'Wireless Stats History'!G20+'Wireline Stats History'!G22</f>
        <v>12436</v>
      </c>
      <c r="H28" s="697">
        <f>+'Wireless Stats History'!H20+'Wireline Stats History'!H22</f>
        <v>12342</v>
      </c>
      <c r="I28" s="698">
        <f>+'Wireless Stats History'!I20+'Wireline Stats History'!I22</f>
        <v>12260</v>
      </c>
      <c r="J28" s="699"/>
      <c r="K28" s="696">
        <f>+D28</f>
        <v>12494</v>
      </c>
      <c r="L28" s="494">
        <f>F28</f>
        <v>12495</v>
      </c>
      <c r="N28" s="709"/>
    </row>
    <row r="29" spans="1:16" s="159" customFormat="1" ht="18" customHeight="1" x14ac:dyDescent="0.2">
      <c r="A29" s="171"/>
      <c r="B29" s="644"/>
      <c r="C29" s="645"/>
      <c r="D29" s="644"/>
      <c r="E29" s="646"/>
      <c r="F29" s="644"/>
      <c r="G29" s="645"/>
      <c r="H29" s="645"/>
      <c r="I29" s="646"/>
      <c r="J29" s="176"/>
      <c r="K29" s="820"/>
      <c r="L29" s="661"/>
      <c r="M29" s="392"/>
      <c r="N29" s="657"/>
    </row>
    <row r="30" spans="1:16" s="159" customFormat="1" ht="18" customHeight="1" x14ac:dyDescent="0.2">
      <c r="A30" s="542"/>
      <c r="B30" s="609"/>
      <c r="C30" s="609"/>
      <c r="D30" s="609"/>
      <c r="E30" s="609"/>
      <c r="F30" s="609"/>
      <c r="G30" s="609"/>
      <c r="H30" s="609"/>
      <c r="I30" s="609"/>
      <c r="J30" s="610"/>
      <c r="K30" s="609"/>
      <c r="L30" s="611"/>
      <c r="M30" s="182"/>
    </row>
    <row r="31" spans="1:16" s="159" customFormat="1" ht="16.5" hidden="1" x14ac:dyDescent="0.2">
      <c r="A31" s="851"/>
      <c r="B31" s="851"/>
      <c r="C31" s="851"/>
      <c r="D31" s="851"/>
      <c r="E31" s="851"/>
      <c r="F31" s="851"/>
      <c r="G31" s="851"/>
      <c r="H31" s="851"/>
      <c r="I31" s="851"/>
      <c r="J31" s="851"/>
      <c r="K31" s="851"/>
      <c r="L31" s="851"/>
      <c r="M31" s="182"/>
    </row>
    <row r="32" spans="1:16" s="183" customFormat="1" ht="15" customHeight="1" x14ac:dyDescent="0.2">
      <c r="A32" s="849"/>
      <c r="B32" s="850"/>
      <c r="C32" s="850"/>
      <c r="D32" s="850"/>
      <c r="E32" s="850"/>
      <c r="F32" s="850"/>
      <c r="G32" s="850"/>
      <c r="H32" s="850"/>
      <c r="I32" s="850"/>
      <c r="J32" s="850"/>
      <c r="K32" s="850"/>
      <c r="L32" s="850"/>
      <c r="M32" s="182"/>
    </row>
    <row r="33" spans="1:13" s="183" customFormat="1" ht="15" customHeight="1" x14ac:dyDescent="0.2">
      <c r="A33" s="849" t="s">
        <v>238</v>
      </c>
      <c r="B33" s="850"/>
      <c r="C33" s="850"/>
      <c r="D33" s="850"/>
      <c r="E33" s="850"/>
      <c r="F33" s="850"/>
      <c r="G33" s="850"/>
      <c r="H33" s="850"/>
      <c r="I33" s="850"/>
      <c r="J33" s="850"/>
      <c r="K33" s="850"/>
      <c r="L33" s="850"/>
      <c r="M33" s="182"/>
    </row>
    <row r="34" spans="1:13" s="183" customFormat="1" ht="15" customHeight="1" x14ac:dyDescent="0.2">
      <c r="A34" s="849"/>
      <c r="B34" s="850"/>
      <c r="C34" s="850"/>
      <c r="D34" s="850"/>
      <c r="E34" s="850"/>
      <c r="F34" s="850"/>
      <c r="G34" s="850"/>
      <c r="H34" s="850"/>
      <c r="I34" s="850"/>
      <c r="J34" s="850"/>
      <c r="K34" s="850"/>
      <c r="L34" s="850"/>
      <c r="M34" s="182"/>
    </row>
    <row r="35" spans="1:13" s="159" customFormat="1" ht="18" customHeight="1" x14ac:dyDescent="0.2">
      <c r="M35" s="184"/>
    </row>
    <row r="45" spans="1:13" ht="21" customHeight="1" x14ac:dyDescent="0.2"/>
    <row r="46" spans="1:13" ht="21" customHeight="1" x14ac:dyDescent="0.2">
      <c r="A46" s="563"/>
    </row>
    <row r="56" spans="1:12" ht="18" customHeight="1" x14ac:dyDescent="0.2">
      <c r="A56" s="848" t="s">
        <v>261</v>
      </c>
      <c r="B56" s="848"/>
      <c r="C56" s="848"/>
      <c r="D56" s="848"/>
      <c r="E56" s="848"/>
      <c r="F56" s="848"/>
      <c r="G56" s="848"/>
      <c r="H56" s="848"/>
      <c r="I56" s="848"/>
      <c r="J56" s="848"/>
      <c r="K56" s="848"/>
      <c r="L56" s="738"/>
    </row>
    <row r="57" spans="1:12" ht="18" customHeight="1" x14ac:dyDescent="0.2">
      <c r="A57" s="848"/>
      <c r="B57" s="848"/>
      <c r="C57" s="848"/>
      <c r="D57" s="848"/>
      <c r="E57" s="848"/>
      <c r="F57" s="848"/>
      <c r="G57" s="848"/>
      <c r="H57" s="848"/>
      <c r="I57" s="848"/>
      <c r="J57" s="848"/>
      <c r="K57" s="848"/>
      <c r="L57" s="738"/>
    </row>
    <row r="58" spans="1:12" ht="18" customHeight="1" x14ac:dyDescent="0.2">
      <c r="A58" s="848"/>
      <c r="B58" s="848"/>
      <c r="C58" s="848"/>
      <c r="D58" s="848"/>
      <c r="E58" s="848"/>
      <c r="F58" s="848"/>
      <c r="G58" s="848"/>
      <c r="H58" s="848"/>
      <c r="I58" s="848"/>
      <c r="J58" s="848"/>
      <c r="K58" s="848"/>
      <c r="L58" s="738"/>
    </row>
    <row r="59" spans="1:12" ht="18" customHeight="1" x14ac:dyDescent="0.2">
      <c r="A59" s="848"/>
      <c r="B59" s="848"/>
      <c r="C59" s="848"/>
      <c r="D59" s="848"/>
      <c r="E59" s="848"/>
      <c r="F59" s="848"/>
      <c r="G59" s="848"/>
      <c r="H59" s="848"/>
      <c r="I59" s="848"/>
      <c r="J59" s="848"/>
      <c r="K59" s="848"/>
      <c r="L59" s="706"/>
    </row>
    <row r="60" spans="1:12" ht="18" customHeight="1" x14ac:dyDescent="0.2">
      <c r="A60" s="848"/>
      <c r="B60" s="848"/>
      <c r="C60" s="848"/>
      <c r="D60" s="848"/>
      <c r="E60" s="848"/>
      <c r="F60" s="848"/>
      <c r="G60" s="848"/>
      <c r="H60" s="848"/>
      <c r="I60" s="848"/>
      <c r="J60" s="848"/>
      <c r="K60" s="848"/>
    </row>
  </sheetData>
  <mergeCells count="8">
    <mergeCell ref="A56:K60"/>
    <mergeCell ref="A34:L34"/>
    <mergeCell ref="A31:L31"/>
    <mergeCell ref="A32:L32"/>
    <mergeCell ref="A1:L1"/>
    <mergeCell ref="A2:L2"/>
    <mergeCell ref="A33:L33"/>
    <mergeCell ref="D5:I5"/>
  </mergeCells>
  <phoneticPr fontId="0" type="noConversion"/>
  <printOptions horizontalCentered="1"/>
  <pageMargins left="0.70866141732283472" right="0.51181102362204722" top="0.51181102362204722" bottom="0.51181102362204722" header="0.51181102362204722" footer="0.51181102362204722"/>
  <pageSetup scale="58"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K27 K29 L8:L9 L21:L25 L11:L14 L27:L29 L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0"/>
  <sheetViews>
    <sheetView showGridLines="0" defaultGridColor="0" colorId="8" zoomScale="70" zoomScaleNormal="70" zoomScaleSheetLayoutView="70" zoomScalePageLayoutView="85" workbookViewId="0">
      <selection activeCell="A25" sqref="A25"/>
    </sheetView>
  </sheetViews>
  <sheetFormatPr defaultColWidth="8.85546875" defaultRowHeight="18" customHeight="1" x14ac:dyDescent="0.2"/>
  <cols>
    <col min="1" max="1" width="92.7109375" style="158" customWidth="1"/>
    <col min="2" max="2" width="14" style="171" customWidth="1"/>
    <col min="3" max="3" width="13.28515625" style="171" customWidth="1"/>
    <col min="4" max="4" width="15.140625" style="158" customWidth="1"/>
    <col min="5" max="5" width="14.5703125" style="158" customWidth="1"/>
    <col min="6" max="6" width="3.7109375" style="158" customWidth="1"/>
    <col min="7" max="10" width="12.7109375" style="158" customWidth="1"/>
    <col min="11" max="11" width="8.5703125" style="158" bestFit="1" customWidth="1"/>
    <col min="12" max="12" width="10.7109375" style="158" customWidth="1"/>
    <col min="13" max="13" width="11.7109375" style="158" bestFit="1" customWidth="1"/>
    <col min="14" max="14" width="8.85546875" style="158"/>
    <col min="15" max="16" width="11.7109375" style="158" bestFit="1" customWidth="1"/>
    <col min="17" max="16384" width="8.85546875" style="158"/>
  </cols>
  <sheetData>
    <row r="1" spans="1:19" ht="24" customHeight="1" x14ac:dyDescent="0.35">
      <c r="A1" s="852" t="s">
        <v>12</v>
      </c>
      <c r="B1" s="852"/>
      <c r="C1" s="852"/>
      <c r="D1" s="852"/>
      <c r="E1" s="852"/>
      <c r="F1" s="852"/>
      <c r="G1" s="858"/>
      <c r="H1" s="858"/>
      <c r="I1" s="858"/>
      <c r="J1" s="858"/>
      <c r="K1" s="858"/>
    </row>
    <row r="2" spans="1:19" ht="24" customHeight="1" x14ac:dyDescent="0.3">
      <c r="A2" s="853" t="s">
        <v>198</v>
      </c>
      <c r="B2" s="853"/>
      <c r="C2" s="853"/>
      <c r="D2" s="853"/>
      <c r="E2" s="853"/>
      <c r="F2" s="853"/>
      <c r="G2" s="859"/>
      <c r="H2" s="859"/>
      <c r="I2" s="859"/>
      <c r="J2" s="859"/>
      <c r="K2" s="859"/>
    </row>
    <row r="3" spans="1:19" ht="18" customHeight="1" x14ac:dyDescent="0.2">
      <c r="G3" s="185"/>
      <c r="H3" s="160" t="s">
        <v>3</v>
      </c>
      <c r="J3" s="186"/>
    </row>
    <row r="4" spans="1:19" s="188" customFormat="1" ht="18" customHeight="1" x14ac:dyDescent="0.25">
      <c r="A4" s="187"/>
      <c r="B4" s="854" t="s">
        <v>267</v>
      </c>
      <c r="C4" s="855"/>
      <c r="D4" s="855"/>
      <c r="E4" s="856"/>
      <c r="F4" s="158"/>
      <c r="G4" s="854" t="s">
        <v>266</v>
      </c>
      <c r="H4" s="855"/>
      <c r="I4" s="855"/>
      <c r="J4" s="856"/>
    </row>
    <row r="5" spans="1:19" s="188" customFormat="1" ht="18" customHeight="1" x14ac:dyDescent="0.25">
      <c r="A5" s="189" t="s">
        <v>36</v>
      </c>
      <c r="B5" s="167">
        <v>2016</v>
      </c>
      <c r="C5" s="168">
        <v>2015</v>
      </c>
      <c r="D5" s="190" t="s">
        <v>9</v>
      </c>
      <c r="E5" s="191" t="s">
        <v>10</v>
      </c>
      <c r="F5" s="192"/>
      <c r="G5" s="167">
        <v>2016</v>
      </c>
      <c r="H5" s="168">
        <v>2015</v>
      </c>
      <c r="I5" s="190" t="s">
        <v>9</v>
      </c>
      <c r="J5" s="191" t="s">
        <v>10</v>
      </c>
    </row>
    <row r="6" spans="1:19" s="198" customFormat="1" ht="18" customHeight="1" x14ac:dyDescent="0.25">
      <c r="A6" s="193"/>
      <c r="B6" s="194"/>
      <c r="C6" s="195"/>
      <c r="D6" s="196"/>
      <c r="E6" s="197"/>
      <c r="F6" s="172"/>
      <c r="G6" s="194"/>
      <c r="H6" s="195"/>
      <c r="I6" s="196"/>
      <c r="J6" s="197"/>
    </row>
    <row r="7" spans="1:19" ht="18" customHeight="1" x14ac:dyDescent="0.25">
      <c r="A7" s="199" t="s">
        <v>30</v>
      </c>
      <c r="B7" s="200"/>
      <c r="C7" s="187"/>
      <c r="D7" s="187"/>
      <c r="E7" s="201"/>
      <c r="F7" s="188"/>
      <c r="G7" s="200"/>
      <c r="H7" s="187"/>
      <c r="I7" s="187"/>
      <c r="J7" s="201"/>
    </row>
    <row r="8" spans="1:19" ht="18" customHeight="1" x14ac:dyDescent="0.2">
      <c r="A8" s="159" t="s">
        <v>50</v>
      </c>
      <c r="B8" s="124">
        <f>'Seg History'!D8</f>
        <v>1768</v>
      </c>
      <c r="C8" s="120">
        <f>'Seg History'!H8</f>
        <v>1736</v>
      </c>
      <c r="D8" s="120">
        <f>B8-C8</f>
        <v>32</v>
      </c>
      <c r="E8" s="540">
        <f>(B8-C8)/C8</f>
        <v>1.8433179723502304E-2</v>
      </c>
      <c r="F8" s="203"/>
      <c r="G8" s="124">
        <f>SUM('Seg History'!D8:E8)</f>
        <v>3484</v>
      </c>
      <c r="H8" s="120">
        <f>SUM('Seg History'!H8:I8)</f>
        <v>3422</v>
      </c>
      <c r="I8" s="120">
        <f>G8-H8</f>
        <v>62</v>
      </c>
      <c r="J8" s="540">
        <f>(G8-H8)/H8</f>
        <v>1.8118059614260665E-2</v>
      </c>
      <c r="L8" s="120"/>
      <c r="M8" s="204"/>
      <c r="N8" s="172"/>
      <c r="O8" s="120"/>
      <c r="P8" s="120"/>
      <c r="Q8" s="120"/>
      <c r="R8" s="204"/>
      <c r="S8" s="204"/>
    </row>
    <row r="9" spans="1:19" ht="18" customHeight="1" x14ac:dyDescent="0.2">
      <c r="A9" s="159" t="s">
        <v>48</v>
      </c>
      <c r="B9" s="124">
        <f>'Seg History'!D9</f>
        <v>1442</v>
      </c>
      <c r="C9" s="120">
        <f>'Seg History'!H9</f>
        <v>1423</v>
      </c>
      <c r="D9" s="120">
        <f>B9-C9</f>
        <v>19</v>
      </c>
      <c r="E9" s="540">
        <f>(B9-C9)/C9</f>
        <v>1.3352073085031623E-2</v>
      </c>
      <c r="F9" s="203"/>
      <c r="G9" s="124">
        <f>SUM('Seg History'!D9:E9)</f>
        <v>2895</v>
      </c>
      <c r="H9" s="120">
        <f>SUM('Seg History'!H9:I9)</f>
        <v>2822</v>
      </c>
      <c r="I9" s="120">
        <f>G9-H9</f>
        <v>73</v>
      </c>
      <c r="J9" s="540">
        <f>(G9-H9)/H9</f>
        <v>2.5868178596739899E-2</v>
      </c>
      <c r="L9" s="120"/>
      <c r="M9" s="204"/>
      <c r="N9" s="172"/>
      <c r="O9" s="120"/>
      <c r="P9" s="120"/>
      <c r="Q9" s="120"/>
      <c r="R9" s="204"/>
      <c r="S9" s="204"/>
    </row>
    <row r="10" spans="1:19" ht="18" customHeight="1" x14ac:dyDescent="0.2">
      <c r="A10" s="159" t="s">
        <v>27</v>
      </c>
      <c r="B10" s="124">
        <f>'Seg History'!D10</f>
        <v>-62</v>
      </c>
      <c r="C10" s="120">
        <f>'Seg History'!H10</f>
        <v>-57</v>
      </c>
      <c r="D10" s="120">
        <f>B10-C10</f>
        <v>-5</v>
      </c>
      <c r="E10" s="541">
        <f>(B10-C10)/C10</f>
        <v>8.771929824561403E-2</v>
      </c>
      <c r="F10" s="203"/>
      <c r="G10" s="124">
        <f>SUM('Seg History'!D10:E10)</f>
        <v>-123</v>
      </c>
      <c r="H10" s="120">
        <f>SUM('Seg History'!H10:I10)</f>
        <v>-114</v>
      </c>
      <c r="I10" s="120">
        <f>G10-H10</f>
        <v>-9</v>
      </c>
      <c r="J10" s="541">
        <f>(G10-H10)/H10</f>
        <v>7.8947368421052627E-2</v>
      </c>
      <c r="L10" s="120"/>
      <c r="M10" s="205"/>
      <c r="N10" s="172"/>
      <c r="O10" s="120"/>
      <c r="P10" s="120"/>
      <c r="Q10" s="120"/>
      <c r="R10" s="205"/>
      <c r="S10" s="205"/>
    </row>
    <row r="11" spans="1:19" ht="18" customHeight="1" x14ac:dyDescent="0.2">
      <c r="A11" s="159" t="s">
        <v>28</v>
      </c>
      <c r="B11" s="115">
        <f>SUM(B8:B10)</f>
        <v>3148</v>
      </c>
      <c r="C11" s="142">
        <f>SUM(C8:C10)</f>
        <v>3102</v>
      </c>
      <c r="D11" s="142">
        <f>SUM(D8:D10)</f>
        <v>46</v>
      </c>
      <c r="E11" s="540">
        <f>(B11-C11)/C11</f>
        <v>1.4829142488716958E-2</v>
      </c>
      <c r="F11" s="203"/>
      <c r="G11" s="127">
        <f>SUM(G8:G10)</f>
        <v>6256</v>
      </c>
      <c r="H11" s="116">
        <f>SUM(H8:H10)</f>
        <v>6130</v>
      </c>
      <c r="I11" s="116">
        <f>SUM(I8:I10)</f>
        <v>126</v>
      </c>
      <c r="J11" s="540">
        <f>(G11-H11)/H11</f>
        <v>2.0554649265905382E-2</v>
      </c>
      <c r="L11" s="120"/>
      <c r="M11" s="204"/>
      <c r="N11" s="172"/>
      <c r="O11" s="120"/>
      <c r="P11" s="120"/>
      <c r="Q11" s="120"/>
      <c r="R11" s="204"/>
      <c r="S11" s="204"/>
    </row>
    <row r="12" spans="1:19" ht="5.25" customHeight="1" x14ac:dyDescent="0.2">
      <c r="A12" s="159"/>
      <c r="B12" s="117"/>
      <c r="C12" s="518"/>
      <c r="D12" s="518"/>
      <c r="E12" s="220"/>
      <c r="F12" s="203"/>
      <c r="G12" s="132"/>
      <c r="H12" s="118"/>
      <c r="I12" s="118"/>
      <c r="J12" s="202"/>
      <c r="K12" s="192"/>
      <c r="L12" s="118"/>
      <c r="M12" s="118"/>
      <c r="N12" s="204"/>
      <c r="O12" s="172"/>
      <c r="P12" s="118"/>
      <c r="Q12" s="118"/>
      <c r="R12" s="118"/>
      <c r="S12" s="204"/>
    </row>
    <row r="13" spans="1:19" ht="18" customHeight="1" x14ac:dyDescent="0.25">
      <c r="A13" s="199" t="s">
        <v>76</v>
      </c>
      <c r="B13" s="536"/>
      <c r="C13" s="537"/>
      <c r="D13" s="537"/>
      <c r="E13" s="214"/>
      <c r="F13" s="159"/>
      <c r="G13" s="536"/>
      <c r="H13" s="537"/>
      <c r="I13" s="537"/>
      <c r="J13" s="214"/>
      <c r="K13" s="192"/>
      <c r="L13" s="136"/>
      <c r="M13" s="136"/>
      <c r="N13" s="137"/>
      <c r="O13" s="172"/>
      <c r="P13" s="136"/>
      <c r="Q13" s="136"/>
      <c r="R13" s="136"/>
      <c r="S13" s="137"/>
    </row>
    <row r="14" spans="1:19" ht="18" customHeight="1" x14ac:dyDescent="0.2">
      <c r="A14" s="159" t="s">
        <v>50</v>
      </c>
      <c r="B14" s="119">
        <f>'Seg History'!D14</f>
        <v>793</v>
      </c>
      <c r="C14" s="135">
        <f>'Seg History'!H14</f>
        <v>719</v>
      </c>
      <c r="D14" s="135">
        <f>B14-C14</f>
        <v>74</v>
      </c>
      <c r="E14" s="540">
        <f>Wireless!E20</f>
        <v>0.10351455943035678</v>
      </c>
      <c r="F14" s="159"/>
      <c r="G14" s="119">
        <f>SUM('Seg History'!D14:E14)</f>
        <v>1549</v>
      </c>
      <c r="H14" s="135">
        <f>SUM('Seg History'!H14:I14)</f>
        <v>1463</v>
      </c>
      <c r="I14" s="135">
        <f>G14-H14</f>
        <v>86</v>
      </c>
      <c r="J14" s="540">
        <f>Wireless!J20</f>
        <v>5.8690092408061521E-2</v>
      </c>
      <c r="K14" s="192"/>
      <c r="L14" s="120"/>
      <c r="M14" s="204"/>
      <c r="N14" s="172"/>
      <c r="O14" s="120"/>
      <c r="P14" s="120"/>
      <c r="Q14" s="120"/>
      <c r="R14" s="204"/>
      <c r="S14" s="204"/>
    </row>
    <row r="15" spans="1:19" ht="18" customHeight="1" x14ac:dyDescent="0.2">
      <c r="A15" s="159" t="s">
        <v>48</v>
      </c>
      <c r="B15" s="124">
        <f>'Wireline History'!D21</f>
        <v>396</v>
      </c>
      <c r="C15" s="120">
        <f>'Wireline History'!H21</f>
        <v>362</v>
      </c>
      <c r="D15" s="342">
        <f>B15-C15</f>
        <v>34</v>
      </c>
      <c r="E15" s="541">
        <f>Wireline!E21</f>
        <v>9.5932784913220479E-2</v>
      </c>
      <c r="F15" s="159"/>
      <c r="G15" s="119">
        <f>SUM('Seg History'!D15:E15)</f>
        <v>780</v>
      </c>
      <c r="H15" s="135">
        <f>SUM('Seg History'!H15:I15)</f>
        <v>753</v>
      </c>
      <c r="I15" s="342">
        <f>G15-H15</f>
        <v>27</v>
      </c>
      <c r="J15" s="541">
        <f>Wireline!J21</f>
        <v>3.6435949606764828E-2</v>
      </c>
      <c r="K15" s="192"/>
      <c r="L15" s="120"/>
      <c r="M15" s="204"/>
      <c r="N15" s="172"/>
      <c r="O15" s="120"/>
      <c r="P15" s="120"/>
      <c r="Q15" s="120"/>
      <c r="R15" s="204"/>
      <c r="S15" s="204"/>
    </row>
    <row r="16" spans="1:19" ht="18" customHeight="1" x14ac:dyDescent="0.2">
      <c r="A16" s="159" t="s">
        <v>29</v>
      </c>
      <c r="B16" s="115">
        <f>SUM(B14:B15)</f>
        <v>1189</v>
      </c>
      <c r="C16" s="142">
        <f>SUM(C14:C15)</f>
        <v>1081</v>
      </c>
      <c r="D16" s="142">
        <f>SUM(D13:D15)</f>
        <v>108</v>
      </c>
      <c r="E16" s="540">
        <f>+'[18]QTR Segmented'!$L$47</f>
        <v>0.10097934577550692</v>
      </c>
      <c r="F16" s="159"/>
      <c r="G16" s="115">
        <f>SUM(G14:G15)</f>
        <v>2329</v>
      </c>
      <c r="H16" s="142">
        <f>SUM(H14:H15)</f>
        <v>2216</v>
      </c>
      <c r="I16" s="142">
        <f>SUM(I13:I15)</f>
        <v>113</v>
      </c>
      <c r="J16" s="540">
        <f>+'[18]QTR Segmented'!$AB$47</f>
        <v>5.1131931717896963E-2</v>
      </c>
      <c r="K16" s="192"/>
      <c r="L16" s="120"/>
      <c r="M16" s="204"/>
      <c r="N16" s="172"/>
      <c r="O16" s="120"/>
      <c r="P16" s="120"/>
      <c r="Q16" s="120"/>
      <c r="R16" s="204"/>
      <c r="S16" s="205"/>
    </row>
    <row r="17" spans="1:19" ht="6" customHeight="1" x14ac:dyDescent="0.2">
      <c r="A17" s="159"/>
      <c r="B17" s="535"/>
      <c r="C17" s="217"/>
      <c r="D17" s="217"/>
      <c r="E17" s="214"/>
      <c r="F17" s="159"/>
      <c r="G17" s="535"/>
      <c r="H17" s="217"/>
      <c r="I17" s="217"/>
      <c r="J17" s="214"/>
      <c r="K17" s="192"/>
      <c r="L17" s="120"/>
      <c r="M17" s="204"/>
      <c r="N17" s="172"/>
      <c r="O17" s="120"/>
      <c r="P17" s="120"/>
      <c r="Q17" s="120"/>
      <c r="R17" s="204"/>
      <c r="S17" s="204"/>
    </row>
    <row r="18" spans="1:19" ht="18" customHeight="1" x14ac:dyDescent="0.25">
      <c r="A18" s="199" t="s">
        <v>163</v>
      </c>
      <c r="B18" s="536"/>
      <c r="C18" s="537"/>
      <c r="D18" s="135"/>
      <c r="E18" s="515"/>
      <c r="F18" s="159"/>
      <c r="G18" s="536"/>
      <c r="H18" s="537"/>
      <c r="I18" s="135"/>
      <c r="J18" s="515"/>
      <c r="L18" s="136"/>
      <c r="M18" s="120"/>
      <c r="N18" s="205"/>
      <c r="O18" s="172"/>
      <c r="P18" s="136"/>
      <c r="Q18" s="136"/>
      <c r="R18" s="120"/>
      <c r="S18" s="205"/>
    </row>
    <row r="19" spans="1:19" ht="18" customHeight="1" x14ac:dyDescent="0.2">
      <c r="A19" s="159" t="s">
        <v>50</v>
      </c>
      <c r="B19" s="538">
        <f>Wireless!B26</f>
        <v>0.4485294117647059</v>
      </c>
      <c r="C19" s="539">
        <f>Wireless!C26</f>
        <v>0.41417050691244239</v>
      </c>
      <c r="D19" s="208">
        <f>(ROUND(B19,3)-ROUND(C19,3))*100</f>
        <v>3.5000000000000031</v>
      </c>
      <c r="E19" s="209" t="s">
        <v>113</v>
      </c>
      <c r="F19" s="159"/>
      <c r="G19" s="538">
        <f>Wireless!G26</f>
        <v>0.44460390355912743</v>
      </c>
      <c r="H19" s="539">
        <f>Wireless!H26</f>
        <v>0.42752776154295735</v>
      </c>
      <c r="I19" s="523">
        <f>(ROUND(G19,3)-ROUND(H19,3))*100</f>
        <v>1.7000000000000015</v>
      </c>
      <c r="J19" s="209" t="s">
        <v>113</v>
      </c>
      <c r="L19" s="138"/>
      <c r="M19" s="172"/>
      <c r="N19" s="172"/>
      <c r="O19" s="138"/>
      <c r="P19" s="138"/>
      <c r="Q19" s="208"/>
      <c r="R19" s="204"/>
      <c r="S19" s="204"/>
    </row>
    <row r="20" spans="1:19" ht="18" customHeight="1" x14ac:dyDescent="0.2">
      <c r="A20" s="159" t="s">
        <v>48</v>
      </c>
      <c r="B20" s="545">
        <f>Wireline!B23</f>
        <v>0.27500000000000002</v>
      </c>
      <c r="C20" s="630">
        <f>Wireline!C23</f>
        <v>0.254</v>
      </c>
      <c r="D20" s="481">
        <f>(ROUND(B20,3)-ROUND(C20,3))*100</f>
        <v>2.1000000000000019</v>
      </c>
      <c r="E20" s="209" t="s">
        <v>113</v>
      </c>
      <c r="F20" s="159"/>
      <c r="G20" s="545">
        <f>Wireline!G23</f>
        <v>0.27</v>
      </c>
      <c r="H20" s="630">
        <f>Wireline!H23</f>
        <v>0.26700000000000002</v>
      </c>
      <c r="I20" s="711">
        <f>(ROUND(G20,3)-ROUND(H20,3))*100</f>
        <v>0.30000000000000027</v>
      </c>
      <c r="J20" s="209" t="s">
        <v>113</v>
      </c>
      <c r="L20" s="138"/>
      <c r="M20" s="172"/>
      <c r="N20" s="172"/>
      <c r="O20" s="138"/>
      <c r="P20" s="138"/>
      <c r="Q20" s="118"/>
      <c r="R20" s="204"/>
      <c r="S20" s="204"/>
    </row>
    <row r="21" spans="1:19" ht="18" customHeight="1" x14ac:dyDescent="0.2">
      <c r="A21" s="159" t="s">
        <v>29</v>
      </c>
      <c r="B21" s="538">
        <f>B16/B11</f>
        <v>0.37770012706480305</v>
      </c>
      <c r="C21" s="539">
        <f>C16/C11</f>
        <v>0.34848484848484851</v>
      </c>
      <c r="D21" s="118">
        <f>(ROUND(B21,3)-ROUND(C21,3))*100</f>
        <v>3.0000000000000027</v>
      </c>
      <c r="E21" s="209" t="s">
        <v>113</v>
      </c>
      <c r="F21" s="159"/>
      <c r="G21" s="538">
        <f>G16/G11</f>
        <v>0.37228260869565216</v>
      </c>
      <c r="H21" s="539">
        <f>H16/H11</f>
        <v>0.36150081566068515</v>
      </c>
      <c r="I21" s="518">
        <f>(ROUND(G21,3)-ROUND(H21,3))*100</f>
        <v>1.0000000000000009</v>
      </c>
      <c r="J21" s="209" t="s">
        <v>113</v>
      </c>
      <c r="L21" s="138"/>
      <c r="M21" s="172"/>
      <c r="N21" s="172"/>
      <c r="O21" s="138"/>
      <c r="P21" s="138"/>
      <c r="Q21" s="118"/>
      <c r="R21" s="205"/>
      <c r="S21" s="205"/>
    </row>
    <row r="22" spans="1:19" ht="7.5" customHeight="1" x14ac:dyDescent="0.2">
      <c r="A22" s="159"/>
      <c r="B22" s="221"/>
      <c r="C22" s="222"/>
      <c r="D22" s="522"/>
      <c r="E22" s="220"/>
      <c r="F22" s="159"/>
      <c r="G22" s="221"/>
      <c r="H22" s="222"/>
      <c r="I22" s="522"/>
      <c r="J22" s="220"/>
      <c r="M22" s="211"/>
      <c r="N22" s="204"/>
      <c r="O22" s="172"/>
      <c r="P22" s="140"/>
      <c r="Q22" s="140"/>
      <c r="R22" s="211"/>
      <c r="S22" s="204"/>
    </row>
    <row r="23" spans="1:19" s="203" customFormat="1" ht="18" customHeight="1" x14ac:dyDescent="0.25">
      <c r="A23" s="199" t="s">
        <v>11</v>
      </c>
      <c r="B23" s="535"/>
      <c r="C23" s="631"/>
      <c r="D23" s="525"/>
      <c r="E23" s="220"/>
      <c r="F23" s="159"/>
      <c r="G23" s="119"/>
      <c r="H23" s="135"/>
      <c r="I23" s="135"/>
      <c r="J23" s="220"/>
      <c r="L23" s="141"/>
      <c r="M23" s="212"/>
      <c r="N23" s="204"/>
      <c r="O23" s="172"/>
      <c r="P23" s="141"/>
      <c r="Q23" s="141"/>
      <c r="R23" s="212"/>
      <c r="S23" s="204"/>
    </row>
    <row r="24" spans="1:19" s="213" customFormat="1" ht="18" customHeight="1" x14ac:dyDescent="0.2">
      <c r="A24" s="159" t="s">
        <v>50</v>
      </c>
      <c r="B24" s="124">
        <f>Wireless!B28</f>
        <v>258</v>
      </c>
      <c r="C24" s="120">
        <f>Wireless!C28</f>
        <v>227</v>
      </c>
      <c r="D24" s="135">
        <f>B24-C24</f>
        <v>31</v>
      </c>
      <c r="E24" s="540">
        <f>(B24-C24)/C24</f>
        <v>0.13656387665198239</v>
      </c>
      <c r="F24" s="159"/>
      <c r="G24" s="124">
        <f>Wireless!G28</f>
        <v>438</v>
      </c>
      <c r="H24" s="120">
        <f>Wireless!H28</f>
        <v>475</v>
      </c>
      <c r="I24" s="135">
        <f>G24-H24</f>
        <v>-37</v>
      </c>
      <c r="J24" s="540">
        <f>(G24-H24)/H24</f>
        <v>-7.7894736842105267E-2</v>
      </c>
      <c r="L24" s="120"/>
      <c r="M24" s="204"/>
      <c r="N24" s="172"/>
      <c r="O24" s="120"/>
      <c r="P24" s="120"/>
      <c r="Q24" s="120"/>
      <c r="R24" s="204"/>
      <c r="S24" s="204"/>
    </row>
    <row r="25" spans="1:19" s="203" customFormat="1" ht="18" customHeight="1" x14ac:dyDescent="0.2">
      <c r="A25" s="159" t="s">
        <v>48</v>
      </c>
      <c r="B25" s="248">
        <f>Wireline!B25</f>
        <v>511</v>
      </c>
      <c r="C25" s="122">
        <f>Wireline!C25</f>
        <v>437</v>
      </c>
      <c r="D25" s="135">
        <f>B25-C25</f>
        <v>74</v>
      </c>
      <c r="E25" s="541">
        <f>(B25-C25)/C25</f>
        <v>0.16933638443935928</v>
      </c>
      <c r="F25" s="159"/>
      <c r="G25" s="248">
        <f>Wireline!G25</f>
        <v>949</v>
      </c>
      <c r="H25" s="122">
        <f>Wireline!H25</f>
        <v>824</v>
      </c>
      <c r="I25" s="135">
        <f>G25-H25</f>
        <v>125</v>
      </c>
      <c r="J25" s="541">
        <f>(G25-H25)/H25</f>
        <v>0.15169902912621358</v>
      </c>
      <c r="L25" s="120"/>
      <c r="M25" s="205"/>
      <c r="N25" s="172"/>
      <c r="O25" s="120"/>
      <c r="P25" s="120"/>
      <c r="Q25" s="120"/>
      <c r="R25" s="205"/>
      <c r="S25" s="204"/>
    </row>
    <row r="26" spans="1:19" s="203" customFormat="1" ht="18" customHeight="1" x14ac:dyDescent="0.2">
      <c r="A26" s="159" t="s">
        <v>29</v>
      </c>
      <c r="B26" s="115">
        <f>SUM(B24:B25)</f>
        <v>769</v>
      </c>
      <c r="C26" s="142">
        <f>SUM(C24:C25)</f>
        <v>664</v>
      </c>
      <c r="D26" s="142">
        <f>SUM(D23:D25)</f>
        <v>105</v>
      </c>
      <c r="E26" s="540">
        <f>(B26-C26)/C26</f>
        <v>0.15813253012048192</v>
      </c>
      <c r="F26" s="159"/>
      <c r="G26" s="115">
        <f>SUM(G24:G25)</f>
        <v>1387</v>
      </c>
      <c r="H26" s="142">
        <f>SUM(H24:H25)</f>
        <v>1299</v>
      </c>
      <c r="I26" s="142">
        <f>SUM(I23:I25)</f>
        <v>88</v>
      </c>
      <c r="J26" s="540">
        <f>(G26-H26)/H26</f>
        <v>6.7744418783679747E-2</v>
      </c>
      <c r="L26" s="120"/>
      <c r="M26" s="204"/>
      <c r="N26" s="172"/>
      <c r="O26" s="120"/>
      <c r="P26" s="120"/>
      <c r="Q26" s="120"/>
      <c r="R26" s="205"/>
      <c r="S26" s="205"/>
    </row>
    <row r="27" spans="1:19" ht="7.5" customHeight="1" x14ac:dyDescent="0.2">
      <c r="A27" s="159"/>
      <c r="B27" s="221"/>
      <c r="C27" s="222"/>
      <c r="D27" s="522"/>
      <c r="E27" s="220"/>
      <c r="F27" s="159"/>
      <c r="G27" s="221"/>
      <c r="H27" s="222"/>
      <c r="I27" s="522"/>
      <c r="J27" s="220"/>
      <c r="M27" s="211"/>
      <c r="N27" s="204"/>
      <c r="O27" s="172"/>
      <c r="P27" s="140"/>
      <c r="Q27" s="140"/>
      <c r="R27" s="211"/>
      <c r="S27" s="204"/>
    </row>
    <row r="28" spans="1:19" s="203" customFormat="1" ht="18" customHeight="1" x14ac:dyDescent="0.25">
      <c r="A28" s="199" t="s">
        <v>214</v>
      </c>
      <c r="B28" s="216"/>
      <c r="C28" s="217"/>
      <c r="D28" s="217"/>
      <c r="E28" s="214"/>
      <c r="F28" s="215"/>
      <c r="G28" s="216"/>
      <c r="H28" s="217"/>
      <c r="I28" s="217"/>
      <c r="J28" s="214"/>
      <c r="K28" s="159"/>
      <c r="L28" s="140"/>
      <c r="M28" s="137"/>
      <c r="N28" s="137"/>
      <c r="O28" s="137"/>
      <c r="P28" s="137"/>
      <c r="Q28" s="137"/>
      <c r="R28" s="137"/>
      <c r="S28" s="137"/>
    </row>
    <row r="29" spans="1:19" s="203" customFormat="1" ht="15" customHeight="1" x14ac:dyDescent="0.2">
      <c r="A29" s="159" t="s">
        <v>50</v>
      </c>
      <c r="B29" s="126">
        <f>Wireless!B30</f>
        <v>0.14592760180995476</v>
      </c>
      <c r="C29" s="144">
        <f>Wireless!C30</f>
        <v>0.13076036866359447</v>
      </c>
      <c r="D29" s="135">
        <f>(ROUND(B29,2)-ROUND(C29,2))*100</f>
        <v>1.9999999999999991</v>
      </c>
      <c r="E29" s="218" t="s">
        <v>113</v>
      </c>
      <c r="F29" s="159"/>
      <c r="G29" s="126">
        <f>Wireless!G30</f>
        <v>0.12571756601607348</v>
      </c>
      <c r="H29" s="144">
        <f>Wireless!H30</f>
        <v>0.13880771478667445</v>
      </c>
      <c r="I29" s="135">
        <f>(ROUND(G29,2)-ROUND(H29,2))*100</f>
        <v>-1.0000000000000009</v>
      </c>
      <c r="J29" s="218" t="s">
        <v>113</v>
      </c>
      <c r="K29" s="159"/>
      <c r="L29" s="138"/>
      <c r="M29" s="180"/>
      <c r="N29" s="172"/>
      <c r="O29" s="143"/>
      <c r="P29" s="143"/>
      <c r="Q29" s="120"/>
      <c r="R29" s="204"/>
      <c r="S29" s="180"/>
    </row>
    <row r="30" spans="1:19" s="203" customFormat="1" ht="18" customHeight="1" x14ac:dyDescent="0.2">
      <c r="A30" s="159" t="s">
        <v>48</v>
      </c>
      <c r="B30" s="512">
        <f>Wireline!B27</f>
        <v>0.35436893203883496</v>
      </c>
      <c r="C30" s="501">
        <f>Wireline!C27</f>
        <v>0.30709768095572731</v>
      </c>
      <c r="D30" s="342">
        <f>(ROUND(B30,2)-ROUND(C30,2))*100</f>
        <v>3.9999999999999982</v>
      </c>
      <c r="E30" s="218" t="s">
        <v>113</v>
      </c>
      <c r="F30" s="159"/>
      <c r="G30" s="512">
        <f>Wireline!G27</f>
        <v>0.32780656303972366</v>
      </c>
      <c r="H30" s="501">
        <f>Wireline!H27</f>
        <v>0.29199149539333807</v>
      </c>
      <c r="I30" s="342">
        <f>(ROUND(G30,2)-ROUND(H30,2))*100</f>
        <v>4.0000000000000036</v>
      </c>
      <c r="J30" s="218" t="s">
        <v>113</v>
      </c>
      <c r="K30" s="159"/>
      <c r="L30" s="138"/>
      <c r="M30" s="180"/>
      <c r="N30" s="172"/>
      <c r="O30" s="143"/>
      <c r="P30" s="143"/>
      <c r="Q30" s="120"/>
      <c r="R30" s="205"/>
      <c r="S30" s="180"/>
    </row>
    <row r="31" spans="1:19" s="203" customFormat="1" ht="18" customHeight="1" x14ac:dyDescent="0.2">
      <c r="A31" s="159" t="s">
        <v>29</v>
      </c>
      <c r="B31" s="126">
        <f>B26/B11</f>
        <v>0.24428208386277001</v>
      </c>
      <c r="C31" s="144">
        <f>C26/C11</f>
        <v>0.21405544809800128</v>
      </c>
      <c r="D31" s="135">
        <f>(ROUND(B31,2)-ROUND(C31,2))*100</f>
        <v>3</v>
      </c>
      <c r="E31" s="218" t="s">
        <v>113</v>
      </c>
      <c r="F31" s="159"/>
      <c r="G31" s="126">
        <f>G26/G11</f>
        <v>0.22170716112531969</v>
      </c>
      <c r="H31" s="144">
        <f>H26/H11</f>
        <v>0.21190864600326265</v>
      </c>
      <c r="I31" s="135">
        <f>(ROUND(G31,2)-ROUND(H31,2))*100</f>
        <v>1.0000000000000009</v>
      </c>
      <c r="J31" s="218" t="s">
        <v>113</v>
      </c>
      <c r="K31" s="159"/>
      <c r="L31" s="138"/>
      <c r="M31" s="180"/>
      <c r="N31" s="172"/>
      <c r="O31" s="143"/>
      <c r="P31" s="143"/>
      <c r="Q31" s="120"/>
      <c r="R31" s="205"/>
      <c r="S31" s="180"/>
    </row>
    <row r="32" spans="1:19" ht="7.5" customHeight="1" x14ac:dyDescent="0.2">
      <c r="A32" s="159"/>
      <c r="B32" s="221"/>
      <c r="C32" s="222"/>
      <c r="D32" s="522"/>
      <c r="E32" s="220"/>
      <c r="F32" s="159"/>
      <c r="G32" s="221"/>
      <c r="H32" s="222"/>
      <c r="I32" s="135"/>
      <c r="J32" s="526"/>
      <c r="K32" s="159"/>
      <c r="L32" s="140"/>
      <c r="M32" s="211"/>
      <c r="N32" s="204"/>
      <c r="O32" s="172"/>
      <c r="P32" s="140"/>
      <c r="Q32" s="140"/>
      <c r="R32" s="211"/>
      <c r="S32" s="204"/>
    </row>
    <row r="33" spans="1:20" s="203" customFormat="1" ht="18" customHeight="1" x14ac:dyDescent="0.25">
      <c r="A33" s="199" t="s">
        <v>162</v>
      </c>
      <c r="B33" s="216"/>
      <c r="C33" s="217"/>
      <c r="D33" s="217"/>
      <c r="E33" s="214"/>
      <c r="F33" s="215"/>
      <c r="G33" s="216"/>
      <c r="H33" s="217"/>
      <c r="I33" s="217"/>
      <c r="J33" s="214"/>
      <c r="K33" s="159"/>
      <c r="L33" s="137"/>
      <c r="M33" s="137"/>
      <c r="N33" s="137"/>
      <c r="O33" s="137"/>
      <c r="P33" s="137"/>
      <c r="Q33" s="137"/>
      <c r="R33" s="137"/>
      <c r="S33" s="137"/>
    </row>
    <row r="34" spans="1:20" s="213" customFormat="1" ht="18" customHeight="1" x14ac:dyDescent="0.2">
      <c r="A34" s="159" t="s">
        <v>50</v>
      </c>
      <c r="B34" s="119">
        <f>Wireless!B32</f>
        <v>535</v>
      </c>
      <c r="C34" s="135">
        <f>Wireless!C32</f>
        <v>492</v>
      </c>
      <c r="D34" s="135">
        <f>B34-C34</f>
        <v>43</v>
      </c>
      <c r="E34" s="620">
        <f>IF(ISERROR(D34/C34),"n.m.",IF(ABS((D34/ABS(C34)))&gt;=1,"n.m.",(D34/ABS(C34))))</f>
        <v>8.7398373983739841E-2</v>
      </c>
      <c r="F34" s="159"/>
      <c r="G34" s="119">
        <f>G14-G24</f>
        <v>1111</v>
      </c>
      <c r="H34" s="135">
        <f>H14-H24</f>
        <v>988</v>
      </c>
      <c r="I34" s="135">
        <f>G34-H34</f>
        <v>123</v>
      </c>
      <c r="J34" s="540">
        <f>(G34-H34)/H34</f>
        <v>0.12449392712550607</v>
      </c>
      <c r="K34" s="422"/>
      <c r="L34" s="120"/>
      <c r="M34" s="204"/>
      <c r="N34" s="172"/>
      <c r="O34" s="120"/>
      <c r="P34" s="120"/>
      <c r="Q34" s="120"/>
      <c r="R34" s="204"/>
      <c r="S34" s="205"/>
    </row>
    <row r="35" spans="1:20" s="203" customFormat="1" ht="18" customHeight="1" x14ac:dyDescent="0.2">
      <c r="A35" s="159" t="s">
        <v>48</v>
      </c>
      <c r="B35" s="119">
        <f>Wireline!B29</f>
        <v>-115</v>
      </c>
      <c r="C35" s="135">
        <f>Wireline!C29</f>
        <v>-75</v>
      </c>
      <c r="D35" s="135">
        <f>B35-C35</f>
        <v>-40</v>
      </c>
      <c r="E35" s="548">
        <f>IF(ISERROR(D35/C35),"n.m.",IF(ABS((D35/ABS(C35)))&gt;=1,"n.m.",(D35/ABS(C35))))</f>
        <v>-0.53333333333333333</v>
      </c>
      <c r="F35" s="159"/>
      <c r="G35" s="119">
        <f>G15-G25</f>
        <v>-169</v>
      </c>
      <c r="H35" s="135">
        <f>H15-H25</f>
        <v>-71</v>
      </c>
      <c r="I35" s="135">
        <f>G35-H35</f>
        <v>-98</v>
      </c>
      <c r="J35" s="548" t="str">
        <f>IF(ISERROR(I35/H35),"n.m.",IF(ABS((I35/ABS(H35)))&gt;=1,"n.m.",(I35/ABS(H35))))</f>
        <v>n.m.</v>
      </c>
      <c r="K35" s="182"/>
      <c r="L35" s="120"/>
      <c r="M35" s="205"/>
      <c r="N35" s="172"/>
      <c r="O35" s="120"/>
      <c r="P35" s="120"/>
      <c r="Q35" s="120"/>
      <c r="R35" s="205"/>
      <c r="S35" s="205"/>
    </row>
    <row r="36" spans="1:20" s="203" customFormat="1" ht="18" customHeight="1" x14ac:dyDescent="0.2">
      <c r="A36" s="159" t="s">
        <v>29</v>
      </c>
      <c r="B36" s="115">
        <f>SUM(B34:B35)</f>
        <v>420</v>
      </c>
      <c r="C36" s="142">
        <f>SUM(C34:C35)</f>
        <v>417</v>
      </c>
      <c r="D36" s="142">
        <f>SUM(D33:D35)</f>
        <v>3</v>
      </c>
      <c r="E36" s="620">
        <f>IF(ISERROR(D36/C36),"n.m.",IF(ABS((D36/ABS(C36)))&gt;=1,"n.m.",(D36/ABS(C36))))</f>
        <v>7.1942446043165471E-3</v>
      </c>
      <c r="F36" s="159"/>
      <c r="G36" s="115">
        <f>SUM(G34:G35)</f>
        <v>942</v>
      </c>
      <c r="H36" s="142">
        <f>SUM(H34:H35)</f>
        <v>917</v>
      </c>
      <c r="I36" s="142">
        <f>SUM(I33:I35)</f>
        <v>25</v>
      </c>
      <c r="J36" s="540">
        <f>(G36-H36)/H36</f>
        <v>2.7262813522355506E-2</v>
      </c>
      <c r="K36" s="159"/>
      <c r="L36" s="120"/>
      <c r="M36" s="204"/>
      <c r="N36" s="172"/>
      <c r="O36" s="120"/>
      <c r="P36" s="120"/>
      <c r="Q36" s="120"/>
      <c r="R36" s="205"/>
      <c r="S36" s="205"/>
    </row>
    <row r="37" spans="1:20" s="203" customFormat="1" ht="15" x14ac:dyDescent="0.2">
      <c r="A37" s="159"/>
      <c r="B37" s="527"/>
      <c r="C37" s="528"/>
      <c r="D37" s="342"/>
      <c r="E37" s="529"/>
      <c r="F37" s="159"/>
      <c r="G37" s="530"/>
      <c r="H37" s="443"/>
      <c r="I37" s="443"/>
      <c r="J37" s="444"/>
      <c r="K37" s="159"/>
      <c r="L37" s="224"/>
      <c r="M37" s="120"/>
      <c r="N37" s="205"/>
      <c r="O37" s="172"/>
      <c r="P37" s="224"/>
      <c r="Q37" s="224"/>
      <c r="R37" s="120"/>
      <c r="S37" s="204"/>
    </row>
    <row r="38" spans="1:20" s="192" customFormat="1" ht="9.75" customHeight="1" x14ac:dyDescent="0.2">
      <c r="A38" s="225"/>
      <c r="B38" s="518"/>
      <c r="C38" s="518"/>
      <c r="D38" s="518"/>
      <c r="E38" s="531"/>
      <c r="F38" s="225"/>
      <c r="G38" s="518"/>
      <c r="H38" s="518"/>
      <c r="I38" s="518"/>
      <c r="J38" s="531"/>
      <c r="K38" s="225"/>
      <c r="L38" s="118"/>
      <c r="M38" s="118"/>
      <c r="N38" s="204"/>
      <c r="O38" s="172"/>
      <c r="P38" s="118"/>
      <c r="Q38" s="118"/>
      <c r="R38" s="118"/>
      <c r="S38" s="204"/>
    </row>
    <row r="39" spans="1:20" ht="18" customHeight="1" x14ac:dyDescent="0.25">
      <c r="A39" s="226" t="s">
        <v>239</v>
      </c>
      <c r="B39" s="532"/>
      <c r="C39" s="533"/>
      <c r="D39" s="533"/>
      <c r="E39" s="534"/>
      <c r="F39" s="159"/>
      <c r="G39" s="532"/>
      <c r="H39" s="533"/>
      <c r="I39" s="533"/>
      <c r="J39" s="534"/>
      <c r="K39" s="225"/>
      <c r="L39" s="136"/>
      <c r="M39" s="136"/>
      <c r="N39" s="137"/>
      <c r="O39" s="172"/>
      <c r="P39" s="136"/>
      <c r="Q39" s="136"/>
      <c r="R39" s="136"/>
      <c r="S39" s="137"/>
    </row>
    <row r="40" spans="1:20" ht="18" customHeight="1" x14ac:dyDescent="0.2">
      <c r="A40" s="159" t="s">
        <v>50</v>
      </c>
      <c r="B40" s="119">
        <f>Wireless!B35</f>
        <v>802</v>
      </c>
      <c r="C40" s="135">
        <f>Wireless!C35</f>
        <v>755</v>
      </c>
      <c r="D40" s="135">
        <f>B40-C40</f>
        <v>47</v>
      </c>
      <c r="E40" s="540">
        <f>Wireless!E35</f>
        <v>6.225165562913907E-2</v>
      </c>
      <c r="F40" s="159"/>
      <c r="G40" s="119">
        <f>Wireless!G35</f>
        <v>1567</v>
      </c>
      <c r="H40" s="135">
        <f>Wireless!H35</f>
        <v>1505</v>
      </c>
      <c r="I40" s="135">
        <f>G40-H40</f>
        <v>62</v>
      </c>
      <c r="J40" s="540">
        <f>Wireless!J35</f>
        <v>4.1196013289036548E-2</v>
      </c>
      <c r="K40" s="225"/>
      <c r="L40" s="120"/>
      <c r="M40" s="120"/>
      <c r="N40" s="120"/>
      <c r="O40" s="120"/>
      <c r="P40" s="120"/>
      <c r="Q40" s="120"/>
      <c r="R40" s="204"/>
      <c r="S40" s="229"/>
    </row>
    <row r="41" spans="1:20" ht="18" customHeight="1" x14ac:dyDescent="0.2">
      <c r="A41" s="159" t="s">
        <v>48</v>
      </c>
      <c r="B41" s="119">
        <f>Wireline!B32</f>
        <v>410</v>
      </c>
      <c r="C41" s="135">
        <f>Wireline!C32</f>
        <v>385</v>
      </c>
      <c r="D41" s="135">
        <f>B41-C41</f>
        <v>25</v>
      </c>
      <c r="E41" s="541">
        <f>Wireline!E32</f>
        <v>6.4935064935064929E-2</v>
      </c>
      <c r="F41" s="159"/>
      <c r="G41" s="119">
        <f>Wireline!G32</f>
        <v>833</v>
      </c>
      <c r="H41" s="135">
        <f>Wireline!H32</f>
        <v>787</v>
      </c>
      <c r="I41" s="135">
        <f>G41-H41</f>
        <v>46</v>
      </c>
      <c r="J41" s="541">
        <f>Wireline!J32</f>
        <v>5.8449809402795427E-2</v>
      </c>
      <c r="K41" s="225"/>
      <c r="L41" s="120"/>
      <c r="M41" s="120"/>
      <c r="N41" s="120"/>
      <c r="O41" s="120"/>
      <c r="P41" s="120"/>
      <c r="Q41" s="120"/>
      <c r="R41" s="120"/>
      <c r="S41" s="120"/>
    </row>
    <row r="42" spans="1:20" ht="18" customHeight="1" x14ac:dyDescent="0.2">
      <c r="A42" s="159" t="s">
        <v>29</v>
      </c>
      <c r="B42" s="115">
        <f>SUM(B40:B41)</f>
        <v>1212</v>
      </c>
      <c r="C42" s="142">
        <f>SUM(C40:C41)</f>
        <v>1140</v>
      </c>
      <c r="D42" s="142">
        <f>SUM(D39:D41)</f>
        <v>72</v>
      </c>
      <c r="E42" s="663">
        <f>(+B42-C42)/C42</f>
        <v>6.3157894736842107E-2</v>
      </c>
      <c r="F42" s="159"/>
      <c r="G42" s="115">
        <f>SUM(G40:G41)</f>
        <v>2400</v>
      </c>
      <c r="H42" s="142">
        <f>SUM(H40:H41)</f>
        <v>2292</v>
      </c>
      <c r="I42" s="142">
        <f>SUM(I39:I41)</f>
        <v>108</v>
      </c>
      <c r="J42" s="663">
        <f>(+G42-H42)/H42</f>
        <v>4.712041884816754E-2</v>
      </c>
      <c r="K42" s="225"/>
      <c r="L42" s="120"/>
      <c r="M42" s="120"/>
      <c r="N42" s="120"/>
      <c r="O42" s="460"/>
      <c r="P42" s="460"/>
      <c r="Q42" s="120"/>
      <c r="R42" s="120"/>
      <c r="S42" s="120"/>
    </row>
    <row r="43" spans="1:20" ht="6" customHeight="1" x14ac:dyDescent="0.2">
      <c r="A43" s="159"/>
      <c r="B43" s="535"/>
      <c r="C43" s="217"/>
      <c r="D43" s="217"/>
      <c r="E43" s="214"/>
      <c r="F43" s="159"/>
      <c r="G43" s="535"/>
      <c r="H43" s="217"/>
      <c r="I43" s="217"/>
      <c r="J43" s="214"/>
      <c r="K43" s="225"/>
      <c r="L43" s="137"/>
      <c r="M43" s="137"/>
      <c r="N43" s="137"/>
      <c r="O43" s="172"/>
      <c r="P43" s="141"/>
      <c r="Q43" s="137"/>
      <c r="R43" s="120"/>
      <c r="S43" s="137"/>
    </row>
    <row r="44" spans="1:20" ht="18" customHeight="1" x14ac:dyDescent="0.25">
      <c r="A44" s="226" t="s">
        <v>240</v>
      </c>
      <c r="B44" s="536"/>
      <c r="C44" s="537"/>
      <c r="D44" s="135"/>
      <c r="E44" s="515"/>
      <c r="F44" s="159"/>
      <c r="G44" s="536"/>
      <c r="H44" s="537"/>
      <c r="I44" s="135"/>
      <c r="J44" s="515"/>
      <c r="K44" s="159"/>
      <c r="L44" s="136"/>
      <c r="M44" s="147"/>
      <c r="N44" s="147"/>
      <c r="O44" s="172"/>
      <c r="P44" s="136"/>
      <c r="Q44" s="136"/>
      <c r="R44" s="147"/>
      <c r="S44" s="147"/>
    </row>
    <row r="45" spans="1:20" ht="18" customHeight="1" x14ac:dyDescent="0.2">
      <c r="A45" s="159" t="s">
        <v>50</v>
      </c>
      <c r="B45" s="538">
        <f>Wireless!B37</f>
        <v>0.45361990950226244</v>
      </c>
      <c r="C45" s="539">
        <f>Wireless!C37</f>
        <v>0.43490783410138251</v>
      </c>
      <c r="D45" s="523">
        <f>(ROUND(B45,3)-ROUND(C45,3))*100</f>
        <v>1.9000000000000017</v>
      </c>
      <c r="E45" s="209" t="s">
        <v>113</v>
      </c>
      <c r="F45" s="159"/>
      <c r="G45" s="538">
        <f>Wireless!G37</f>
        <v>0.44977037887485649</v>
      </c>
      <c r="H45" s="539">
        <f>Wireless!H37</f>
        <v>0.43980128579777905</v>
      </c>
      <c r="I45" s="523">
        <f>(ROUND(G45,3)-ROUND(H45,3))*100</f>
        <v>1.0000000000000009</v>
      </c>
      <c r="J45" s="209" t="s">
        <v>113</v>
      </c>
      <c r="K45" s="159"/>
      <c r="L45" s="208"/>
      <c r="M45" s="208"/>
      <c r="N45" s="172"/>
      <c r="O45" s="118"/>
      <c r="P45" s="118"/>
      <c r="Q45" s="208"/>
      <c r="R45" s="204"/>
      <c r="S45" s="172"/>
    </row>
    <row r="46" spans="1:20" ht="18" customHeight="1" x14ac:dyDescent="0.2">
      <c r="A46" s="159" t="s">
        <v>48</v>
      </c>
      <c r="B46" s="545">
        <f>Wireline!B34</f>
        <v>0.2843273231622746</v>
      </c>
      <c r="C46" s="630">
        <f>Wireline!C34</f>
        <v>0.27</v>
      </c>
      <c r="D46" s="632">
        <f>(ROUND(B46,3)-ROUND(C46,3))*100</f>
        <v>1.3999999999999957</v>
      </c>
      <c r="E46" s="209" t="s">
        <v>113</v>
      </c>
      <c r="F46" s="159"/>
      <c r="G46" s="545">
        <f>Wireline!G34</f>
        <v>0.28773747841105352</v>
      </c>
      <c r="H46" s="630">
        <f>Wireline!H34</f>
        <v>0.27888022678951097</v>
      </c>
      <c r="I46" s="632">
        <f>(ROUND(G46,3)-ROUND(H46,3))*100</f>
        <v>0.89999999999999525</v>
      </c>
      <c r="J46" s="209" t="s">
        <v>113</v>
      </c>
      <c r="K46" s="159"/>
      <c r="L46" s="118"/>
      <c r="M46" s="118"/>
      <c r="N46" s="118"/>
      <c r="O46" s="118"/>
      <c r="P46" s="118"/>
      <c r="Q46" s="118"/>
      <c r="R46" s="118"/>
      <c r="S46" s="118"/>
      <c r="T46" s="118"/>
    </row>
    <row r="47" spans="1:20" ht="18" customHeight="1" x14ac:dyDescent="0.2">
      <c r="A47" s="158" t="s">
        <v>29</v>
      </c>
      <c r="B47" s="538">
        <f>'Seg History'!D47</f>
        <v>0.38500635324015248</v>
      </c>
      <c r="C47" s="539">
        <f>'Seg History'!H47</f>
        <v>0.36750483558994196</v>
      </c>
      <c r="D47" s="518">
        <f>(ROUND(B47,3)-ROUND(C47,3))*100</f>
        <v>1.7000000000000015</v>
      </c>
      <c r="E47" s="209" t="s">
        <v>113</v>
      </c>
      <c r="F47" s="159"/>
      <c r="G47" s="538">
        <f>G42/G11</f>
        <v>0.38363171355498721</v>
      </c>
      <c r="H47" s="539">
        <f>H42/H11</f>
        <v>0.37389885807504081</v>
      </c>
      <c r="I47" s="518">
        <f>(ROUND(G47,3)-ROUND(H47,3))*100</f>
        <v>1.0000000000000009</v>
      </c>
      <c r="J47" s="209" t="s">
        <v>113</v>
      </c>
      <c r="L47" s="118"/>
      <c r="M47" s="118"/>
      <c r="N47" s="118"/>
      <c r="O47" s="118"/>
      <c r="P47" s="118"/>
      <c r="Q47" s="118"/>
      <c r="R47" s="118"/>
      <c r="S47" s="118"/>
      <c r="T47" s="118"/>
    </row>
    <row r="48" spans="1:20" s="171" customFormat="1" ht="15" x14ac:dyDescent="0.2">
      <c r="B48" s="475"/>
      <c r="C48" s="625"/>
      <c r="D48" s="625"/>
      <c r="E48" s="626"/>
      <c r="F48" s="159"/>
      <c r="G48" s="475"/>
      <c r="H48" s="625"/>
      <c r="I48" s="625"/>
      <c r="J48" s="626"/>
      <c r="L48" s="232"/>
      <c r="M48" s="231"/>
      <c r="N48" s="231"/>
      <c r="O48" s="231"/>
      <c r="P48" s="231"/>
      <c r="Q48" s="231"/>
      <c r="R48" s="231"/>
      <c r="S48" s="231"/>
    </row>
    <row r="49" spans="1:19" s="203" customFormat="1" ht="15" x14ac:dyDescent="0.2">
      <c r="B49" s="233"/>
      <c r="C49" s="233"/>
      <c r="G49" s="233"/>
      <c r="H49" s="233"/>
      <c r="I49" s="233"/>
      <c r="L49" s="187"/>
      <c r="M49" s="187"/>
      <c r="N49" s="187"/>
      <c r="O49" s="187"/>
      <c r="P49" s="187"/>
      <c r="Q49" s="187"/>
      <c r="R49" s="187"/>
      <c r="S49" s="172"/>
    </row>
    <row r="50" spans="1:19" s="159" customFormat="1" ht="21" customHeight="1" x14ac:dyDescent="0.2">
      <c r="A50" s="542"/>
      <c r="B50" s="454"/>
      <c r="C50" s="454"/>
      <c r="D50" s="455"/>
      <c r="E50" s="455"/>
      <c r="F50" s="455"/>
      <c r="G50" s="454"/>
      <c r="H50" s="454"/>
      <c r="I50" s="454"/>
      <c r="J50" s="455"/>
      <c r="K50" s="455"/>
      <c r="L50" s="215"/>
      <c r="M50" s="215"/>
      <c r="N50" s="215"/>
      <c r="O50" s="215"/>
      <c r="P50" s="215"/>
      <c r="Q50" s="215"/>
      <c r="R50" s="215"/>
    </row>
    <row r="51" spans="1:19" s="171" customFormat="1" ht="18" customHeight="1" x14ac:dyDescent="0.2">
      <c r="A51" s="710" t="s">
        <v>269</v>
      </c>
      <c r="B51" s="765"/>
      <c r="C51" s="765"/>
      <c r="D51" s="765"/>
      <c r="E51" s="765"/>
      <c r="F51" s="765"/>
      <c r="G51" s="765"/>
      <c r="H51" s="765"/>
      <c r="I51" s="765"/>
      <c r="J51" s="765"/>
      <c r="K51" s="702"/>
      <c r="L51" s="702"/>
      <c r="M51" s="702"/>
    </row>
    <row r="52" spans="1:19" s="203" customFormat="1" ht="18" customHeight="1" x14ac:dyDescent="0.2">
      <c r="A52" s="706"/>
      <c r="B52" s="706"/>
      <c r="C52" s="706"/>
      <c r="D52" s="706"/>
      <c r="E52" s="706"/>
      <c r="F52" s="236"/>
      <c r="G52" s="236"/>
      <c r="H52" s="236"/>
      <c r="I52" s="236"/>
      <c r="J52" s="236"/>
      <c r="K52" s="236"/>
      <c r="L52" s="236"/>
      <c r="M52" s="236"/>
    </row>
    <row r="53" spans="1:19" s="203" customFormat="1" ht="5.25" customHeight="1" x14ac:dyDescent="0.2">
      <c r="A53" s="860"/>
      <c r="B53" s="861"/>
      <c r="C53" s="861"/>
      <c r="D53" s="861"/>
      <c r="E53" s="861"/>
      <c r="F53" s="861"/>
      <c r="G53" s="861"/>
      <c r="H53" s="861"/>
      <c r="I53" s="861"/>
      <c r="J53" s="861"/>
      <c r="K53" s="236"/>
      <c r="L53" s="236"/>
      <c r="M53" s="236"/>
    </row>
    <row r="54" spans="1:19" s="203" customFormat="1" ht="6" customHeight="1" x14ac:dyDescent="0.2">
      <c r="A54" s="857"/>
      <c r="B54" s="857"/>
      <c r="C54" s="857"/>
      <c r="D54" s="857"/>
      <c r="E54" s="857"/>
      <c r="F54" s="857"/>
      <c r="G54" s="857"/>
      <c r="H54" s="857"/>
      <c r="I54" s="857"/>
      <c r="J54" s="857"/>
      <c r="K54" s="236"/>
      <c r="L54" s="236"/>
      <c r="M54" s="236"/>
    </row>
    <row r="55" spans="1:19" s="203" customFormat="1" ht="18" customHeight="1" x14ac:dyDescent="0.2">
      <c r="A55" s="237"/>
      <c r="B55" s="238"/>
      <c r="C55" s="238"/>
      <c r="D55" s="238"/>
      <c r="E55" s="238"/>
      <c r="F55" s="238"/>
      <c r="G55" s="238"/>
      <c r="H55" s="238"/>
      <c r="I55" s="238"/>
      <c r="J55" s="238"/>
      <c r="K55" s="236"/>
    </row>
    <row r="56" spans="1:19" s="203" customFormat="1" ht="18" customHeight="1" x14ac:dyDescent="0.2">
      <c r="B56" s="233"/>
      <c r="C56" s="233"/>
      <c r="G56" s="233"/>
      <c r="H56" s="233"/>
    </row>
    <row r="57" spans="1:19" s="203" customFormat="1" ht="18" customHeight="1" x14ac:dyDescent="0.2">
      <c r="B57" s="233"/>
      <c r="C57" s="233"/>
      <c r="G57" s="233"/>
      <c r="H57" s="233"/>
      <c r="I57" s="233"/>
    </row>
    <row r="58" spans="1:19" s="203" customFormat="1" ht="18" customHeight="1" x14ac:dyDescent="0.2">
      <c r="A58" s="239"/>
      <c r="B58" s="233"/>
      <c r="C58" s="233"/>
      <c r="D58" s="239"/>
      <c r="E58" s="239"/>
      <c r="F58" s="239"/>
      <c r="G58" s="233"/>
      <c r="H58" s="233"/>
      <c r="I58" s="239"/>
      <c r="J58" s="239"/>
    </row>
    <row r="59" spans="1:19" s="203" customFormat="1" ht="18" customHeight="1" x14ac:dyDescent="0.2">
      <c r="B59" s="233"/>
      <c r="C59" s="233"/>
      <c r="G59" s="233"/>
      <c r="H59" s="233"/>
    </row>
    <row r="60" spans="1:19" s="203" customFormat="1" ht="18" customHeight="1" x14ac:dyDescent="0.2"/>
    <row r="61" spans="1:19" s="203" customFormat="1" ht="18" customHeight="1" x14ac:dyDescent="0.2"/>
    <row r="62" spans="1:19" s="203" customFormat="1" ht="18" customHeight="1" x14ac:dyDescent="0.2"/>
    <row r="63" spans="1:19" s="203" customFormat="1" ht="18" customHeight="1" x14ac:dyDescent="0.2"/>
    <row r="64" spans="1:19" s="203" customFormat="1" ht="18" customHeight="1" x14ac:dyDescent="0.2"/>
    <row r="65" spans="1:11" s="203" customFormat="1" ht="18" customHeight="1" x14ac:dyDescent="0.2"/>
    <row r="66" spans="1:11" s="203" customFormat="1" ht="18" customHeight="1" x14ac:dyDescent="0.2"/>
    <row r="67" spans="1:11" s="203" customFormat="1" ht="18" customHeight="1" x14ac:dyDescent="0.2"/>
    <row r="68" spans="1:11" s="203" customFormat="1" ht="18" customHeight="1" x14ac:dyDescent="0.2"/>
    <row r="69" spans="1:11" s="203" customFormat="1" ht="18" customHeight="1" x14ac:dyDescent="0.2"/>
    <row r="70" spans="1:11" s="455" customFormat="1" ht="18" customHeight="1" x14ac:dyDescent="0.2">
      <c r="A70" s="543" t="s">
        <v>259</v>
      </c>
    </row>
    <row r="71" spans="1:11" s="203" customFormat="1" ht="18" customHeight="1" x14ac:dyDescent="0.2"/>
    <row r="72" spans="1:11" s="203" customFormat="1" ht="18" customHeight="1" x14ac:dyDescent="0.2"/>
    <row r="73" spans="1:11" s="203" customFormat="1" ht="18" customHeight="1" x14ac:dyDescent="0.2">
      <c r="B73" s="171"/>
      <c r="C73" s="171"/>
      <c r="D73" s="158"/>
      <c r="E73" s="158"/>
      <c r="F73" s="158"/>
      <c r="G73" s="158"/>
      <c r="H73" s="158"/>
      <c r="I73" s="158"/>
      <c r="J73" s="158"/>
    </row>
    <row r="74" spans="1:11" s="203" customFormat="1" ht="18" customHeight="1" x14ac:dyDescent="0.2">
      <c r="B74" s="171"/>
      <c r="C74" s="171"/>
      <c r="D74" s="158"/>
      <c r="E74" s="158"/>
      <c r="F74" s="158"/>
      <c r="G74" s="158"/>
      <c r="H74" s="158"/>
      <c r="I74" s="158"/>
      <c r="J74" s="158"/>
    </row>
    <row r="75" spans="1:11" s="203" customFormat="1" ht="18" customHeight="1" x14ac:dyDescent="0.2">
      <c r="B75" s="171"/>
      <c r="C75" s="171"/>
      <c r="D75" s="171"/>
      <c r="E75" s="171"/>
      <c r="F75" s="171"/>
      <c r="G75" s="171"/>
      <c r="H75" s="171"/>
      <c r="I75" s="171"/>
      <c r="J75" s="171"/>
    </row>
    <row r="76" spans="1:11" s="203" customFormat="1" ht="18" customHeight="1" x14ac:dyDescent="0.2"/>
    <row r="77" spans="1:11" s="203" customFormat="1" ht="18" customHeight="1" x14ac:dyDescent="0.2"/>
    <row r="78" spans="1:11" s="203" customFormat="1" ht="18" customHeight="1" x14ac:dyDescent="0.2"/>
    <row r="79" spans="1:11" s="203" customFormat="1" ht="18" customHeight="1" x14ac:dyDescent="0.2"/>
    <row r="80" spans="1:11" ht="18" customHeight="1" x14ac:dyDescent="0.2">
      <c r="A80" s="203"/>
      <c r="B80" s="203"/>
      <c r="C80" s="203"/>
      <c r="D80" s="203"/>
      <c r="E80" s="203"/>
      <c r="F80" s="203"/>
      <c r="G80" s="203"/>
      <c r="H80" s="203"/>
      <c r="I80" s="203"/>
      <c r="J80" s="203"/>
      <c r="K80" s="203"/>
    </row>
  </sheetData>
  <mergeCells count="6">
    <mergeCell ref="A54:J54"/>
    <mergeCell ref="A1:K1"/>
    <mergeCell ref="A2:K2"/>
    <mergeCell ref="B4:E4"/>
    <mergeCell ref="G4:J4"/>
    <mergeCell ref="A53:J53"/>
  </mergeCells>
  <phoneticPr fontId="0" type="noConversion"/>
  <printOptions horizontalCentered="1"/>
  <pageMargins left="0.70866141732283472" right="0.51181102362204722" top="0.51181102362204722" bottom="0.51181102362204722" header="0.51181102362204722" footer="0.51181102362204722"/>
  <pageSetup scale="44"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E35 J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8"/>
  <sheetViews>
    <sheetView showGridLines="0" defaultGridColor="0" colorId="8" zoomScale="75" zoomScaleNormal="75" zoomScaleSheetLayoutView="70" workbookViewId="0">
      <selection activeCell="D20" sqref="D20"/>
    </sheetView>
  </sheetViews>
  <sheetFormatPr defaultColWidth="8.85546875" defaultRowHeight="18" customHeight="1" x14ac:dyDescent="0.2"/>
  <cols>
    <col min="1" max="1" width="88" style="158" customWidth="1"/>
    <col min="2" max="2" width="11.42578125" style="158" hidden="1" customWidth="1"/>
    <col min="3" max="3" width="12.7109375" style="158" hidden="1" customWidth="1"/>
    <col min="4" max="4" width="12.7109375" style="158" customWidth="1"/>
    <col min="5" max="5" width="12.7109375" style="171" customWidth="1"/>
    <col min="6" max="9" width="12.7109375" style="158" customWidth="1"/>
    <col min="10" max="10" width="3.7109375" style="158" customWidth="1"/>
    <col min="11" max="11" width="13.28515625" style="158" customWidth="1"/>
    <col min="12" max="12" width="12.7109375" style="158" customWidth="1"/>
    <col min="13" max="13" width="2.42578125" style="158" customWidth="1"/>
    <col min="14" max="14" width="12" style="158" bestFit="1" customWidth="1"/>
    <col min="15" max="16384" width="8.85546875" style="158"/>
  </cols>
  <sheetData>
    <row r="1" spans="1:16" ht="24" customHeight="1" x14ac:dyDescent="0.35">
      <c r="A1" s="852" t="s">
        <v>12</v>
      </c>
      <c r="B1" s="852"/>
      <c r="C1" s="852"/>
      <c r="D1" s="852"/>
      <c r="E1" s="852"/>
      <c r="F1" s="852"/>
      <c r="G1" s="852"/>
      <c r="H1" s="852"/>
      <c r="I1" s="852"/>
      <c r="J1" s="852"/>
      <c r="K1" s="858"/>
      <c r="L1" s="858"/>
      <c r="M1" s="858"/>
    </row>
    <row r="2" spans="1:16" ht="24" customHeight="1" x14ac:dyDescent="0.3">
      <c r="A2" s="853" t="s">
        <v>224</v>
      </c>
      <c r="B2" s="853"/>
      <c r="C2" s="853"/>
      <c r="D2" s="853"/>
      <c r="E2" s="853"/>
      <c r="F2" s="853"/>
      <c r="G2" s="853"/>
      <c r="H2" s="853"/>
      <c r="I2" s="853"/>
      <c r="J2" s="853"/>
      <c r="K2" s="859"/>
      <c r="L2" s="859"/>
      <c r="M2" s="859"/>
    </row>
    <row r="3" spans="1:16" ht="18" customHeight="1" x14ac:dyDescent="0.2">
      <c r="K3" s="158" t="s">
        <v>3</v>
      </c>
      <c r="L3" s="188"/>
    </row>
    <row r="4" spans="1:16" ht="18" customHeight="1" x14ac:dyDescent="0.25">
      <c r="A4" s="188"/>
      <c r="B4" s="754"/>
      <c r="C4" s="755"/>
      <c r="D4" s="854" t="s">
        <v>25</v>
      </c>
      <c r="E4" s="855"/>
      <c r="F4" s="855"/>
      <c r="G4" s="855"/>
      <c r="H4" s="855"/>
      <c r="I4" s="856"/>
      <c r="K4" s="164" t="s">
        <v>266</v>
      </c>
      <c r="L4" s="164" t="s">
        <v>26</v>
      </c>
    </row>
    <row r="5" spans="1:16" s="188" customFormat="1" ht="18" customHeight="1" x14ac:dyDescent="0.25">
      <c r="A5" s="189" t="s">
        <v>36</v>
      </c>
      <c r="B5" s="167" t="s">
        <v>249</v>
      </c>
      <c r="C5" s="168" t="s">
        <v>250</v>
      </c>
      <c r="D5" s="167" t="s">
        <v>251</v>
      </c>
      <c r="E5" s="168" t="s">
        <v>252</v>
      </c>
      <c r="F5" s="168" t="s">
        <v>184</v>
      </c>
      <c r="G5" s="168" t="s">
        <v>185</v>
      </c>
      <c r="H5" s="168" t="s">
        <v>186</v>
      </c>
      <c r="I5" s="169" t="s">
        <v>187</v>
      </c>
      <c r="J5" s="158"/>
      <c r="K5" s="167">
        <v>2016</v>
      </c>
      <c r="L5" s="170">
        <v>2015</v>
      </c>
    </row>
    <row r="6" spans="1:16" ht="18" customHeight="1" x14ac:dyDescent="0.25">
      <c r="A6" s="199"/>
      <c r="B6" s="242"/>
      <c r="C6" s="187"/>
      <c r="D6" s="242"/>
      <c r="E6" s="764"/>
      <c r="F6" s="187"/>
      <c r="G6" s="187"/>
      <c r="H6" s="187"/>
      <c r="I6" s="201"/>
      <c r="J6" s="188"/>
      <c r="K6" s="242"/>
      <c r="L6" s="241"/>
    </row>
    <row r="7" spans="1:16" ht="18" customHeight="1" x14ac:dyDescent="0.25">
      <c r="A7" s="199" t="s">
        <v>30</v>
      </c>
      <c r="B7" s="240"/>
      <c r="C7" s="187"/>
      <c r="D7" s="240"/>
      <c r="E7" s="201"/>
      <c r="F7" s="187"/>
      <c r="G7" s="187"/>
      <c r="H7" s="187"/>
      <c r="I7" s="201"/>
      <c r="J7" s="188"/>
      <c r="K7" s="133"/>
      <c r="L7" s="243"/>
    </row>
    <row r="8" spans="1:16" ht="18" customHeight="1" x14ac:dyDescent="0.2">
      <c r="A8" s="159" t="s">
        <v>50</v>
      </c>
      <c r="B8" s="124">
        <f>'Wireless History'!B14</f>
        <v>0</v>
      </c>
      <c r="C8" s="120">
        <f>'Wireless History'!C14</f>
        <v>0</v>
      </c>
      <c r="D8" s="124">
        <f>'Wireless History'!D14</f>
        <v>1768</v>
      </c>
      <c r="E8" s="244">
        <f>'Wireless History'!E14</f>
        <v>1716</v>
      </c>
      <c r="F8" s="120">
        <f>'Wireless History'!F14</f>
        <v>1789</v>
      </c>
      <c r="G8" s="120">
        <f>'Wireless History'!G14</f>
        <v>1783</v>
      </c>
      <c r="H8" s="120">
        <f>'Wireless History'!H14</f>
        <v>1736</v>
      </c>
      <c r="I8" s="244">
        <f>'Wireless History'!I14</f>
        <v>1686</v>
      </c>
      <c r="J8" s="245"/>
      <c r="K8" s="124">
        <f>SUM(B8:E8)</f>
        <v>3484</v>
      </c>
      <c r="L8" s="243">
        <f>SUM(F8:I8)</f>
        <v>6994</v>
      </c>
      <c r="N8" s="247"/>
      <c r="O8" s="247"/>
      <c r="P8" s="247"/>
    </row>
    <row r="9" spans="1:16" ht="18" customHeight="1" x14ac:dyDescent="0.2">
      <c r="A9" s="159" t="s">
        <v>48</v>
      </c>
      <c r="B9" s="124">
        <f>'Wireline History'!B15</f>
        <v>0</v>
      </c>
      <c r="C9" s="120">
        <f>'Wireline History'!C15</f>
        <v>0</v>
      </c>
      <c r="D9" s="124">
        <f>'Wireline History'!D15</f>
        <v>1442</v>
      </c>
      <c r="E9" s="244">
        <f>'Wireline History'!E15</f>
        <v>1453</v>
      </c>
      <c r="F9" s="120">
        <f>'Wireline History'!F15</f>
        <v>1489</v>
      </c>
      <c r="G9" s="120">
        <f>'Wireline History'!G15</f>
        <v>1432</v>
      </c>
      <c r="H9" s="120">
        <f>'Wireline History'!H15</f>
        <v>1423</v>
      </c>
      <c r="I9" s="244">
        <f>'Wireline History'!I15</f>
        <v>1399</v>
      </c>
      <c r="J9" s="245"/>
      <c r="K9" s="124">
        <f>SUM(B9:E9)</f>
        <v>2895</v>
      </c>
      <c r="L9" s="243">
        <f>SUM(F9:I9)</f>
        <v>5743</v>
      </c>
      <c r="N9" s="247"/>
      <c r="O9" s="247"/>
      <c r="P9" s="247"/>
    </row>
    <row r="10" spans="1:16" ht="18" customHeight="1" x14ac:dyDescent="0.2">
      <c r="A10" s="159" t="s">
        <v>27</v>
      </c>
      <c r="B10" s="248">
        <f>-'Wireless History'!B13-'Wireline History'!B14</f>
        <v>0</v>
      </c>
      <c r="C10" s="122">
        <f>-'Wireless History'!C13-'Wireline History'!C14</f>
        <v>0</v>
      </c>
      <c r="D10" s="248">
        <f>-'Wireless History'!D13-'Wireline History'!D14</f>
        <v>-62</v>
      </c>
      <c r="E10" s="250">
        <f>-'Wireless History'!E13-'Wireline History'!E14</f>
        <v>-61</v>
      </c>
      <c r="F10" s="122">
        <f>-'Wireless History'!F13-'Wireline History'!F14</f>
        <v>-61</v>
      </c>
      <c r="G10" s="122">
        <f>-'Wireless History'!G13-'Wireline History'!G14</f>
        <v>-60</v>
      </c>
      <c r="H10" s="122">
        <f>-'Wireless History'!H13-'Wireline History'!H14</f>
        <v>-57</v>
      </c>
      <c r="I10" s="250">
        <f>-'Wireless History'!I13-'Wireline History'!I14</f>
        <v>-57</v>
      </c>
      <c r="J10" s="245"/>
      <c r="K10" s="251">
        <f>SUM(B10:E10)</f>
        <v>-123</v>
      </c>
      <c r="L10" s="249">
        <f>SUM(F10:I10)</f>
        <v>-235</v>
      </c>
      <c r="N10" s="247"/>
      <c r="O10" s="247"/>
      <c r="P10" s="247"/>
    </row>
    <row r="11" spans="1:16" ht="18" customHeight="1" x14ac:dyDescent="0.2">
      <c r="A11" s="159" t="s">
        <v>28</v>
      </c>
      <c r="B11" s="124">
        <f t="shared" ref="B11:I11" si="0">SUM(B8:B10)</f>
        <v>0</v>
      </c>
      <c r="C11" s="120">
        <f t="shared" si="0"/>
        <v>0</v>
      </c>
      <c r="D11" s="124">
        <f t="shared" si="0"/>
        <v>3148</v>
      </c>
      <c r="E11" s="244">
        <f t="shared" si="0"/>
        <v>3108</v>
      </c>
      <c r="F11" s="120">
        <f t="shared" si="0"/>
        <v>3217</v>
      </c>
      <c r="G11" s="120">
        <f t="shared" si="0"/>
        <v>3155</v>
      </c>
      <c r="H11" s="120">
        <f t="shared" si="0"/>
        <v>3102</v>
      </c>
      <c r="I11" s="244">
        <f t="shared" si="0"/>
        <v>3028</v>
      </c>
      <c r="J11" s="233"/>
      <c r="K11" s="252">
        <f>SUM(K8:K10)</f>
        <v>6256</v>
      </c>
      <c r="L11" s="253">
        <f>SUM(L8:L10)</f>
        <v>12502</v>
      </c>
      <c r="N11" s="247"/>
      <c r="O11" s="247"/>
      <c r="P11" s="247"/>
    </row>
    <row r="12" spans="1:16" ht="8.25" customHeight="1" x14ac:dyDescent="0.2">
      <c r="A12" s="159"/>
      <c r="B12" s="132"/>
      <c r="C12" s="118"/>
      <c r="D12" s="132"/>
      <c r="E12" s="254"/>
      <c r="F12" s="118"/>
      <c r="G12" s="118"/>
      <c r="H12" s="118"/>
      <c r="I12" s="254"/>
      <c r="J12" s="203"/>
      <c r="K12" s="255"/>
      <c r="L12" s="256"/>
      <c r="N12" s="247"/>
      <c r="O12" s="247"/>
      <c r="P12" s="247"/>
    </row>
    <row r="13" spans="1:16" s="171" customFormat="1" ht="18" customHeight="1" x14ac:dyDescent="0.25">
      <c r="A13" s="199" t="s">
        <v>76</v>
      </c>
      <c r="B13" s="133"/>
      <c r="C13" s="137"/>
      <c r="D13" s="133"/>
      <c r="E13" s="206"/>
      <c r="F13" s="137"/>
      <c r="G13" s="137"/>
      <c r="H13" s="137"/>
      <c r="I13" s="206"/>
      <c r="J13" s="203"/>
      <c r="K13" s="128"/>
      <c r="L13" s="257"/>
      <c r="N13" s="258"/>
      <c r="O13" s="258"/>
      <c r="P13" s="258"/>
    </row>
    <row r="14" spans="1:16" s="171" customFormat="1" ht="18" customHeight="1" x14ac:dyDescent="0.2">
      <c r="A14" s="159" t="s">
        <v>50</v>
      </c>
      <c r="B14" s="124">
        <f>'Wireless History'!B20</f>
        <v>0</v>
      </c>
      <c r="C14" s="120">
        <f>'Wireless History'!C20</f>
        <v>0</v>
      </c>
      <c r="D14" s="124">
        <f>'Wireless History'!D20</f>
        <v>793</v>
      </c>
      <c r="E14" s="244">
        <f>'Wireless History'!E20</f>
        <v>756</v>
      </c>
      <c r="F14" s="120">
        <f>'Wireless History'!F20</f>
        <v>628</v>
      </c>
      <c r="G14" s="120">
        <f>'Wireless History'!G20</f>
        <v>715</v>
      </c>
      <c r="H14" s="120">
        <f>'Wireless History'!H20</f>
        <v>719</v>
      </c>
      <c r="I14" s="244">
        <f>'Wireless History'!I20</f>
        <v>744</v>
      </c>
      <c r="J14" s="245"/>
      <c r="K14" s="124">
        <f>SUM(B14:E14)</f>
        <v>1549</v>
      </c>
      <c r="L14" s="243">
        <f>SUM(F14:I14)</f>
        <v>2806</v>
      </c>
      <c r="N14" s="260"/>
      <c r="O14" s="259"/>
      <c r="P14" s="258"/>
    </row>
    <row r="15" spans="1:16" s="171" customFormat="1" ht="18" customHeight="1" x14ac:dyDescent="0.2">
      <c r="A15" s="159" t="s">
        <v>48</v>
      </c>
      <c r="B15" s="248">
        <f>'Wireline History'!B21</f>
        <v>0</v>
      </c>
      <c r="C15" s="122">
        <f>'Wireline History'!C21</f>
        <v>0</v>
      </c>
      <c r="D15" s="248">
        <f>'Wireline History'!D21</f>
        <v>396</v>
      </c>
      <c r="E15" s="250">
        <f>'Wireline History'!E21</f>
        <v>384</v>
      </c>
      <c r="F15" s="122">
        <f>'Wireline History'!F21</f>
        <v>350</v>
      </c>
      <c r="G15" s="122">
        <f>'Wireline History'!G21</f>
        <v>353</v>
      </c>
      <c r="H15" s="122">
        <f>'Wireline History'!H21</f>
        <v>362</v>
      </c>
      <c r="I15" s="250">
        <f>'Wireline History'!I21</f>
        <v>391</v>
      </c>
      <c r="J15" s="245"/>
      <c r="K15" s="251">
        <f>SUM(B15:E15)</f>
        <v>780</v>
      </c>
      <c r="L15" s="249">
        <f>SUM(F15:I15)</f>
        <v>1456</v>
      </c>
      <c r="N15" s="259"/>
      <c r="O15" s="259"/>
      <c r="P15" s="258"/>
    </row>
    <row r="16" spans="1:16" s="171" customFormat="1" ht="18" customHeight="1" x14ac:dyDescent="0.2">
      <c r="A16" s="159" t="s">
        <v>29</v>
      </c>
      <c r="B16" s="124">
        <f>SUM(B14:B15)</f>
        <v>0</v>
      </c>
      <c r="C16" s="120">
        <f t="shared" ref="C16:I16" si="1">SUM(C14:C15)</f>
        <v>0</v>
      </c>
      <c r="D16" s="124">
        <f t="shared" si="1"/>
        <v>1189</v>
      </c>
      <c r="E16" s="244">
        <f t="shared" si="1"/>
        <v>1140</v>
      </c>
      <c r="F16" s="120">
        <f t="shared" si="1"/>
        <v>978</v>
      </c>
      <c r="G16" s="120">
        <f t="shared" si="1"/>
        <v>1068</v>
      </c>
      <c r="H16" s="120">
        <f t="shared" si="1"/>
        <v>1081</v>
      </c>
      <c r="I16" s="244">
        <f t="shared" si="1"/>
        <v>1135</v>
      </c>
      <c r="J16" s="233"/>
      <c r="K16" s="252">
        <f>SUM(K14:K15)</f>
        <v>2329</v>
      </c>
      <c r="L16" s="253">
        <f>SUM(L14:L15)</f>
        <v>4262</v>
      </c>
      <c r="N16" s="258"/>
      <c r="O16" s="258"/>
      <c r="P16" s="258"/>
    </row>
    <row r="17" spans="1:16" ht="8.25" customHeight="1" x14ac:dyDescent="0.2">
      <c r="A17" s="159"/>
      <c r="B17" s="124"/>
      <c r="C17" s="120"/>
      <c r="D17" s="124"/>
      <c r="E17" s="244"/>
      <c r="F17" s="120"/>
      <c r="G17" s="120"/>
      <c r="H17" s="120"/>
      <c r="I17" s="244"/>
      <c r="J17" s="233"/>
      <c r="K17" s="261"/>
      <c r="L17" s="262"/>
      <c r="N17" s="247"/>
      <c r="O17" s="247"/>
      <c r="P17" s="247"/>
    </row>
    <row r="18" spans="1:16" s="171" customFormat="1" ht="18" customHeight="1" x14ac:dyDescent="0.25">
      <c r="A18" s="199" t="s">
        <v>163</v>
      </c>
      <c r="B18" s="133"/>
      <c r="C18" s="137"/>
      <c r="D18" s="133"/>
      <c r="E18" s="206"/>
      <c r="F18" s="137"/>
      <c r="G18" s="137"/>
      <c r="H18" s="137"/>
      <c r="I18" s="206"/>
      <c r="J18" s="198"/>
      <c r="K18" s="128"/>
      <c r="L18" s="257"/>
      <c r="N18" s="258"/>
      <c r="O18" s="258"/>
      <c r="P18" s="258"/>
    </row>
    <row r="19" spans="1:16" s="171" customFormat="1" ht="18" customHeight="1" x14ac:dyDescent="0.2">
      <c r="A19" s="159" t="s">
        <v>50</v>
      </c>
      <c r="B19" s="125" t="e">
        <f>'Wireless History'!B26</f>
        <v>#DIV/0!</v>
      </c>
      <c r="C19" s="138" t="e">
        <f>'Wireless History'!C26</f>
        <v>#DIV/0!</v>
      </c>
      <c r="D19" s="125">
        <f>'Wireless History'!D26</f>
        <v>0.4485294117647059</v>
      </c>
      <c r="E19" s="264">
        <f>'Wireless History'!E26</f>
        <v>0.44055944055944057</v>
      </c>
      <c r="F19" s="125">
        <f>'Wireless History'!F26</f>
        <v>0.35103409726103968</v>
      </c>
      <c r="G19" s="138">
        <f>'Wireless History'!G26</f>
        <v>0.40100953449242849</v>
      </c>
      <c r="H19" s="138">
        <f>'Wireless History'!H26</f>
        <v>0.41417050691244239</v>
      </c>
      <c r="I19" s="264">
        <f>'Wireless History'!I26</f>
        <v>0.44128113879003561</v>
      </c>
      <c r="J19" s="265"/>
      <c r="K19" s="125">
        <f>Wireless!G26</f>
        <v>0.44460390355912743</v>
      </c>
      <c r="L19" s="263">
        <f>'Wireless History'!L26</f>
        <v>0.40120102945381758</v>
      </c>
      <c r="N19" s="258"/>
      <c r="O19" s="258"/>
      <c r="P19" s="258"/>
    </row>
    <row r="20" spans="1:16" s="171" customFormat="1" ht="18" customHeight="1" x14ac:dyDescent="0.2">
      <c r="A20" s="159" t="s">
        <v>48</v>
      </c>
      <c r="B20" s="134">
        <f>'Wireline History'!B23</f>
        <v>0</v>
      </c>
      <c r="C20" s="139">
        <f>'Wireline History'!C23</f>
        <v>0</v>
      </c>
      <c r="D20" s="134">
        <f>'Wireline History'!D23</f>
        <v>0.27500000000000002</v>
      </c>
      <c r="E20" s="267">
        <f>'Wireline History'!E23</f>
        <v>0.26400000000000001</v>
      </c>
      <c r="F20" s="134">
        <f>'Wireline History'!F23</f>
        <v>0.23499999999999999</v>
      </c>
      <c r="G20" s="139">
        <f>'Wireline History'!G23</f>
        <v>0.247</v>
      </c>
      <c r="H20" s="139">
        <f>'Wireline History'!H23</f>
        <v>0.254</v>
      </c>
      <c r="I20" s="267">
        <f>'Wireline History'!I23</f>
        <v>0.28000000000000003</v>
      </c>
      <c r="J20" s="265"/>
      <c r="K20" s="134">
        <f>Wireline!G23</f>
        <v>0.27</v>
      </c>
      <c r="L20" s="266">
        <f>'Wireline History'!L23</f>
        <v>0.254</v>
      </c>
      <c r="N20" s="268"/>
      <c r="O20" s="258"/>
      <c r="P20" s="258"/>
    </row>
    <row r="21" spans="1:16" s="171" customFormat="1" ht="18" customHeight="1" x14ac:dyDescent="0.2">
      <c r="A21" s="159" t="s">
        <v>29</v>
      </c>
      <c r="B21" s="546" t="e">
        <f t="shared" ref="B21:I21" si="2">B16/B11</f>
        <v>#DIV/0!</v>
      </c>
      <c r="C21" s="553" t="e">
        <f t="shared" si="2"/>
        <v>#DIV/0!</v>
      </c>
      <c r="D21" s="546">
        <f t="shared" si="2"/>
        <v>0.37770012706480305</v>
      </c>
      <c r="E21" s="554">
        <f t="shared" si="2"/>
        <v>0.36679536679536678</v>
      </c>
      <c r="F21" s="546">
        <f t="shared" si="2"/>
        <v>0.30400994715573515</v>
      </c>
      <c r="G21" s="553">
        <f t="shared" si="2"/>
        <v>0.33851030110935026</v>
      </c>
      <c r="H21" s="553">
        <f t="shared" si="2"/>
        <v>0.34848484848484851</v>
      </c>
      <c r="I21" s="554">
        <f t="shared" si="2"/>
        <v>0.37483487450462349</v>
      </c>
      <c r="J21" s="555"/>
      <c r="K21" s="546">
        <f>K16/K11</f>
        <v>0.37228260869565216</v>
      </c>
      <c r="L21" s="547">
        <f>L16/L11</f>
        <v>0.34090545512717962</v>
      </c>
      <c r="N21" s="258"/>
      <c r="O21" s="258"/>
      <c r="P21" s="258"/>
    </row>
    <row r="22" spans="1:16" s="171" customFormat="1" ht="11.25" customHeight="1" x14ac:dyDescent="0.2">
      <c r="A22" s="159"/>
      <c r="B22" s="128"/>
      <c r="C22" s="172"/>
      <c r="D22" s="128"/>
      <c r="E22" s="174"/>
      <c r="F22" s="172"/>
      <c r="G22" s="172"/>
      <c r="H22" s="172"/>
      <c r="I22" s="174"/>
      <c r="J22" s="203"/>
      <c r="K22" s="128"/>
      <c r="L22" s="269"/>
    </row>
    <row r="23" spans="1:16" s="171" customFormat="1" ht="18" customHeight="1" x14ac:dyDescent="0.25">
      <c r="A23" s="199" t="s">
        <v>11</v>
      </c>
      <c r="B23" s="133"/>
      <c r="C23" s="137"/>
      <c r="D23" s="133"/>
      <c r="E23" s="206"/>
      <c r="F23" s="137"/>
      <c r="G23" s="137"/>
      <c r="H23" s="137"/>
      <c r="I23" s="206"/>
      <c r="J23" s="198"/>
      <c r="K23" s="128"/>
      <c r="L23" s="257"/>
    </row>
    <row r="24" spans="1:16" s="270" customFormat="1" ht="18" customHeight="1" x14ac:dyDescent="0.2">
      <c r="A24" s="159" t="s">
        <v>50</v>
      </c>
      <c r="B24" s="124">
        <f>'Wireless History'!B28</f>
        <v>0</v>
      </c>
      <c r="C24" s="120">
        <f>'Wireless History'!C28</f>
        <v>0</v>
      </c>
      <c r="D24" s="124">
        <f>'Wireless History'!D28</f>
        <v>258</v>
      </c>
      <c r="E24" s="244">
        <f>'Wireless History'!E28</f>
        <v>180</v>
      </c>
      <c r="F24" s="120">
        <f>'Wireless History'!F28</f>
        <v>209</v>
      </c>
      <c r="G24" s="120">
        <f>'Wireless History'!G28</f>
        <v>209</v>
      </c>
      <c r="H24" s="120">
        <f>'Wireless History'!H28</f>
        <v>227</v>
      </c>
      <c r="I24" s="244">
        <f>'Wireless History'!I28</f>
        <v>248</v>
      </c>
      <c r="J24" s="245"/>
      <c r="K24" s="124">
        <f>SUM(B24:E24)</f>
        <v>438</v>
      </c>
      <c r="L24" s="243">
        <f>SUM(F24:I24)</f>
        <v>893</v>
      </c>
    </row>
    <row r="25" spans="1:16" s="171" customFormat="1" ht="18" customHeight="1" x14ac:dyDescent="0.2">
      <c r="A25" s="159" t="s">
        <v>48</v>
      </c>
      <c r="B25" s="248">
        <f>'Wireline History'!B25</f>
        <v>0</v>
      </c>
      <c r="C25" s="122">
        <f>'Wireline History'!C25</f>
        <v>0</v>
      </c>
      <c r="D25" s="248">
        <f>'Wireline History'!D25</f>
        <v>511</v>
      </c>
      <c r="E25" s="250">
        <f>'Wireline History'!E25</f>
        <v>438</v>
      </c>
      <c r="F25" s="122">
        <f>'Wireline History'!F25</f>
        <v>446</v>
      </c>
      <c r="G25" s="122">
        <f>'Wireline History'!G25</f>
        <v>414</v>
      </c>
      <c r="H25" s="122">
        <f>'Wireline History'!H25</f>
        <v>437</v>
      </c>
      <c r="I25" s="250">
        <f>'Wireline History'!I25</f>
        <v>387</v>
      </c>
      <c r="J25" s="245"/>
      <c r="K25" s="251">
        <f>SUM(B25:E25)</f>
        <v>949</v>
      </c>
      <c r="L25" s="249">
        <f>SUM(F25:I25)</f>
        <v>1684</v>
      </c>
    </row>
    <row r="26" spans="1:16" s="171" customFormat="1" ht="18" customHeight="1" x14ac:dyDescent="0.2">
      <c r="A26" s="159" t="s">
        <v>29</v>
      </c>
      <c r="B26" s="124">
        <f>SUM(B24:B25)</f>
        <v>0</v>
      </c>
      <c r="C26" s="120">
        <f t="shared" ref="C26:I26" si="3">SUM(C24:C25)</f>
        <v>0</v>
      </c>
      <c r="D26" s="124">
        <f t="shared" si="3"/>
        <v>769</v>
      </c>
      <c r="E26" s="244">
        <f t="shared" si="3"/>
        <v>618</v>
      </c>
      <c r="F26" s="120">
        <f t="shared" si="3"/>
        <v>655</v>
      </c>
      <c r="G26" s="120">
        <f t="shared" si="3"/>
        <v>623</v>
      </c>
      <c r="H26" s="120">
        <f t="shared" si="3"/>
        <v>664</v>
      </c>
      <c r="I26" s="244">
        <f t="shared" si="3"/>
        <v>635</v>
      </c>
      <c r="J26" s="233"/>
      <c r="K26" s="252">
        <f>SUM(K24:K25)</f>
        <v>1387</v>
      </c>
      <c r="L26" s="253">
        <f>SUM(L24:L25)</f>
        <v>2577</v>
      </c>
    </row>
    <row r="27" spans="1:16" s="171" customFormat="1" ht="9.75" customHeight="1" x14ac:dyDescent="0.2">
      <c r="A27" s="159"/>
      <c r="B27" s="124"/>
      <c r="C27" s="120"/>
      <c r="D27" s="124"/>
      <c r="E27" s="244"/>
      <c r="F27" s="120"/>
      <c r="G27" s="120"/>
      <c r="H27" s="120"/>
      <c r="I27" s="244"/>
      <c r="J27" s="203"/>
      <c r="K27" s="128"/>
      <c r="L27" s="269"/>
    </row>
    <row r="28" spans="1:16" s="171" customFormat="1" ht="18" customHeight="1" x14ac:dyDescent="0.25">
      <c r="A28" s="199" t="s">
        <v>214</v>
      </c>
      <c r="B28" s="132"/>
      <c r="C28" s="137"/>
      <c r="D28" s="133"/>
      <c r="E28" s="206"/>
      <c r="F28" s="118"/>
      <c r="G28" s="137"/>
      <c r="H28" s="137"/>
      <c r="I28" s="206"/>
      <c r="J28" s="198"/>
      <c r="K28" s="128"/>
      <c r="L28" s="257"/>
    </row>
    <row r="29" spans="1:16" s="171" customFormat="1" ht="15.75" customHeight="1" x14ac:dyDescent="0.2">
      <c r="A29" s="159" t="s">
        <v>50</v>
      </c>
      <c r="B29" s="478" t="e">
        <f>'Wireless History'!B30</f>
        <v>#DIV/0!</v>
      </c>
      <c r="C29" s="143" t="e">
        <f>'Wireless History'!C30</f>
        <v>#DIV/0!</v>
      </c>
      <c r="D29" s="478">
        <f>'Wireless History'!D30</f>
        <v>0.14592760180995476</v>
      </c>
      <c r="E29" s="459">
        <f>'Wireless History'!E30</f>
        <v>0.1048951048951049</v>
      </c>
      <c r="F29" s="143">
        <f>'Wireless History'!F30</f>
        <v>0.11682504192286193</v>
      </c>
      <c r="G29" s="143">
        <f>'Wireless History'!G30</f>
        <v>0.11721817162086372</v>
      </c>
      <c r="H29" s="143">
        <f>'Wireless History'!H30</f>
        <v>0.13076036866359447</v>
      </c>
      <c r="I29" s="459">
        <f>'Wireless History'!I30</f>
        <v>0.14709371293001186</v>
      </c>
      <c r="J29" s="272"/>
      <c r="K29" s="809">
        <f>Wireless!G30</f>
        <v>0.12571756601607348</v>
      </c>
      <c r="L29" s="484">
        <f>'Wireless History'!L30</f>
        <v>0.12768086931655706</v>
      </c>
      <c r="N29" s="258"/>
      <c r="O29" s="258"/>
      <c r="P29" s="258"/>
    </row>
    <row r="30" spans="1:16" s="171" customFormat="1" ht="18" customHeight="1" x14ac:dyDescent="0.2">
      <c r="A30" s="159" t="s">
        <v>48</v>
      </c>
      <c r="B30" s="485">
        <f>'Wireline History'!B27</f>
        <v>0</v>
      </c>
      <c r="C30" s="487">
        <f>'Wireline History'!C27</f>
        <v>0</v>
      </c>
      <c r="D30" s="485">
        <f>'Wireline History'!D27</f>
        <v>0.35436893203883496</v>
      </c>
      <c r="E30" s="486">
        <f>'Wireline History'!E27</f>
        <v>0.30144528561596695</v>
      </c>
      <c r="F30" s="487">
        <f>'Wireline History'!F27</f>
        <v>0.2995298858294157</v>
      </c>
      <c r="G30" s="487">
        <f>'Wireline History'!G27</f>
        <v>0.28910614525139666</v>
      </c>
      <c r="H30" s="487">
        <f>'Wireline History'!H27</f>
        <v>0.30709768095572731</v>
      </c>
      <c r="I30" s="486">
        <f>'Wireline History'!I27</f>
        <v>0.27662616154395997</v>
      </c>
      <c r="J30" s="272"/>
      <c r="K30" s="810">
        <f>Wireline!G27</f>
        <v>0.32780656303972366</v>
      </c>
      <c r="L30" s="488">
        <f>'Wireline History'!L27</f>
        <v>0.2932265366533171</v>
      </c>
      <c r="N30" s="258"/>
      <c r="O30" s="258"/>
      <c r="P30" s="258"/>
    </row>
    <row r="31" spans="1:16" s="171" customFormat="1" ht="18" customHeight="1" x14ac:dyDescent="0.2">
      <c r="A31" s="159" t="s">
        <v>29</v>
      </c>
      <c r="B31" s="145" t="e">
        <f t="shared" ref="B31:I31" si="4">B26/B11</f>
        <v>#DIV/0!</v>
      </c>
      <c r="C31" s="146" t="e">
        <f t="shared" si="4"/>
        <v>#DIV/0!</v>
      </c>
      <c r="D31" s="145">
        <f t="shared" si="4"/>
        <v>0.24428208386277001</v>
      </c>
      <c r="E31" s="489">
        <f t="shared" si="4"/>
        <v>0.19884169884169883</v>
      </c>
      <c r="F31" s="145">
        <f t="shared" si="4"/>
        <v>0.20360584395399439</v>
      </c>
      <c r="G31" s="146">
        <f t="shared" si="4"/>
        <v>0.19746434231378765</v>
      </c>
      <c r="H31" s="146">
        <f t="shared" si="4"/>
        <v>0.21405544809800128</v>
      </c>
      <c r="I31" s="489">
        <f t="shared" si="4"/>
        <v>0.20970937912813739</v>
      </c>
      <c r="J31" s="272"/>
      <c r="K31" s="219">
        <f>K26/K11</f>
        <v>0.22170716112531969</v>
      </c>
      <c r="L31" s="502">
        <f>L26/L11</f>
        <v>0.20612701967685171</v>
      </c>
      <c r="N31" s="258"/>
      <c r="O31" s="258"/>
      <c r="P31" s="258"/>
    </row>
    <row r="32" spans="1:16" s="171" customFormat="1" ht="8.25" customHeight="1" x14ac:dyDescent="0.2">
      <c r="A32" s="159"/>
      <c r="B32" s="128"/>
      <c r="C32" s="118"/>
      <c r="D32" s="125"/>
      <c r="E32" s="264"/>
      <c r="F32" s="172"/>
      <c r="G32" s="118"/>
      <c r="H32" s="138"/>
      <c r="I32" s="264"/>
      <c r="J32" s="203"/>
      <c r="K32" s="128"/>
      <c r="L32" s="263"/>
      <c r="N32" s="258"/>
      <c r="O32" s="258"/>
      <c r="P32" s="258"/>
    </row>
    <row r="33" spans="1:16" s="171" customFormat="1" ht="18" customHeight="1" x14ac:dyDescent="0.25">
      <c r="A33" s="199" t="s">
        <v>162</v>
      </c>
      <c r="B33" s="125"/>
      <c r="C33" s="137"/>
      <c r="D33" s="133"/>
      <c r="E33" s="206"/>
      <c r="F33" s="138"/>
      <c r="G33" s="137"/>
      <c r="H33" s="137"/>
      <c r="I33" s="206"/>
      <c r="J33" s="198"/>
      <c r="K33" s="128"/>
      <c r="L33" s="257"/>
      <c r="N33" s="258"/>
      <c r="O33" s="258"/>
      <c r="P33" s="258"/>
    </row>
    <row r="34" spans="1:16" s="270" customFormat="1" ht="18" customHeight="1" x14ac:dyDescent="0.2">
      <c r="A34" s="159" t="s">
        <v>50</v>
      </c>
      <c r="B34" s="124">
        <f>B14-B24</f>
        <v>0</v>
      </c>
      <c r="C34" s="120">
        <f t="shared" ref="C34:I35" si="5">C14-C24</f>
        <v>0</v>
      </c>
      <c r="D34" s="124">
        <f t="shared" si="5"/>
        <v>535</v>
      </c>
      <c r="E34" s="244">
        <f t="shared" si="5"/>
        <v>576</v>
      </c>
      <c r="F34" s="120">
        <f t="shared" si="5"/>
        <v>419</v>
      </c>
      <c r="G34" s="120">
        <f t="shared" si="5"/>
        <v>506</v>
      </c>
      <c r="H34" s="120">
        <f t="shared" si="5"/>
        <v>492</v>
      </c>
      <c r="I34" s="244">
        <f t="shared" si="5"/>
        <v>496</v>
      </c>
      <c r="J34" s="245"/>
      <c r="K34" s="124">
        <f>SUM(B34:E34)</f>
        <v>1111</v>
      </c>
      <c r="L34" s="243">
        <f>SUM(F34:I34)</f>
        <v>1913</v>
      </c>
      <c r="N34" s="258"/>
      <c r="O34" s="258"/>
      <c r="P34" s="258"/>
    </row>
    <row r="35" spans="1:16" s="171" customFormat="1" ht="18" customHeight="1" x14ac:dyDescent="0.2">
      <c r="A35" s="159" t="s">
        <v>48</v>
      </c>
      <c r="B35" s="248">
        <f>B15-B25</f>
        <v>0</v>
      </c>
      <c r="C35" s="122">
        <f t="shared" si="5"/>
        <v>0</v>
      </c>
      <c r="D35" s="248">
        <f t="shared" si="5"/>
        <v>-115</v>
      </c>
      <c r="E35" s="250">
        <f t="shared" si="5"/>
        <v>-54</v>
      </c>
      <c r="F35" s="122">
        <f t="shared" si="5"/>
        <v>-96</v>
      </c>
      <c r="G35" s="122">
        <f t="shared" si="5"/>
        <v>-61</v>
      </c>
      <c r="H35" s="122">
        <f t="shared" si="5"/>
        <v>-75</v>
      </c>
      <c r="I35" s="250">
        <f t="shared" si="5"/>
        <v>4</v>
      </c>
      <c r="J35" s="245"/>
      <c r="K35" s="251">
        <f>SUM(B35:E35)</f>
        <v>-169</v>
      </c>
      <c r="L35" s="249">
        <f>SUM(F35:I35)</f>
        <v>-228</v>
      </c>
      <c r="N35" s="258"/>
      <c r="O35" s="258"/>
      <c r="P35" s="258"/>
    </row>
    <row r="36" spans="1:16" s="171" customFormat="1" ht="18" customHeight="1" x14ac:dyDescent="0.2">
      <c r="A36" s="159" t="s">
        <v>29</v>
      </c>
      <c r="B36" s="124">
        <f>SUM(B34:B35)</f>
        <v>0</v>
      </c>
      <c r="C36" s="120">
        <f t="shared" ref="C36:I36" si="6">SUM(C34:C35)</f>
        <v>0</v>
      </c>
      <c r="D36" s="124">
        <f t="shared" si="6"/>
        <v>420</v>
      </c>
      <c r="E36" s="244">
        <f t="shared" si="6"/>
        <v>522</v>
      </c>
      <c r="F36" s="120">
        <f t="shared" si="6"/>
        <v>323</v>
      </c>
      <c r="G36" s="120">
        <f t="shared" si="6"/>
        <v>445</v>
      </c>
      <c r="H36" s="120">
        <f t="shared" si="6"/>
        <v>417</v>
      </c>
      <c r="I36" s="244">
        <f t="shared" si="6"/>
        <v>500</v>
      </c>
      <c r="J36" s="233"/>
      <c r="K36" s="252">
        <f>SUM(K34:K35)</f>
        <v>942</v>
      </c>
      <c r="L36" s="253">
        <f>SUM(L34:L35)</f>
        <v>1685</v>
      </c>
      <c r="N36" s="258"/>
      <c r="O36" s="258"/>
      <c r="P36" s="258"/>
    </row>
    <row r="37" spans="1:16" s="171" customFormat="1" ht="16.149999999999999" customHeight="1" x14ac:dyDescent="0.2">
      <c r="A37" s="159"/>
      <c r="B37" s="248"/>
      <c r="C37" s="122"/>
      <c r="D37" s="248"/>
      <c r="E37" s="250"/>
      <c r="F37" s="122"/>
      <c r="G37" s="122"/>
      <c r="H37" s="122"/>
      <c r="I37" s="250"/>
      <c r="J37" s="233"/>
      <c r="K37" s="251"/>
      <c r="L37" s="276"/>
      <c r="N37" s="258"/>
      <c r="O37" s="258"/>
      <c r="P37" s="258"/>
    </row>
    <row r="38" spans="1:16" s="225" customFormat="1" ht="7.15" customHeight="1" x14ac:dyDescent="0.2">
      <c r="B38" s="135"/>
      <c r="C38" s="135"/>
      <c r="D38" s="135"/>
      <c r="E38" s="135"/>
      <c r="F38" s="135"/>
      <c r="G38" s="135"/>
      <c r="H38" s="135"/>
      <c r="I38" s="135"/>
      <c r="J38" s="278"/>
      <c r="K38" s="278"/>
      <c r="L38" s="278"/>
      <c r="N38" s="279"/>
      <c r="O38" s="279"/>
      <c r="P38" s="279"/>
    </row>
    <row r="39" spans="1:16" s="171" customFormat="1" ht="18" customHeight="1" x14ac:dyDescent="0.25">
      <c r="A39" s="226" t="s">
        <v>239</v>
      </c>
      <c r="B39" s="127"/>
      <c r="C39" s="116"/>
      <c r="D39" s="127"/>
      <c r="E39" s="275"/>
      <c r="F39" s="116"/>
      <c r="G39" s="116"/>
      <c r="H39" s="116"/>
      <c r="I39" s="275"/>
      <c r="J39" s="233"/>
      <c r="K39" s="252"/>
      <c r="L39" s="253"/>
      <c r="N39" s="258"/>
      <c r="O39" s="258"/>
      <c r="P39" s="258"/>
    </row>
    <row r="40" spans="1:16" s="171" customFormat="1" ht="18" customHeight="1" x14ac:dyDescent="0.2">
      <c r="A40" s="159" t="s">
        <v>96</v>
      </c>
      <c r="B40" s="124">
        <f>'Wireless History'!B35</f>
        <v>0</v>
      </c>
      <c r="C40" s="120">
        <f>'Wireless History'!C35</f>
        <v>0</v>
      </c>
      <c r="D40" s="124">
        <f>'Wireless History'!D35</f>
        <v>802</v>
      </c>
      <c r="E40" s="244">
        <f>'Wireless History'!E35</f>
        <v>765</v>
      </c>
      <c r="F40" s="120">
        <f>'Wireless History'!F35</f>
        <v>653</v>
      </c>
      <c r="G40" s="120">
        <f>'Wireless History'!G35</f>
        <v>729</v>
      </c>
      <c r="H40" s="120">
        <f>'Wireless History'!H35</f>
        <v>755</v>
      </c>
      <c r="I40" s="244">
        <f>'Wireless History'!I35</f>
        <v>750</v>
      </c>
      <c r="J40" s="245"/>
      <c r="K40" s="124">
        <f>SUM(B40:E40)</f>
        <v>1567</v>
      </c>
      <c r="L40" s="243">
        <f>SUM(F40:I40)</f>
        <v>2887</v>
      </c>
      <c r="N40" s="258"/>
      <c r="O40" s="258"/>
      <c r="P40" s="258"/>
    </row>
    <row r="41" spans="1:16" s="171" customFormat="1" ht="18" customHeight="1" x14ac:dyDescent="0.2">
      <c r="A41" s="159" t="s">
        <v>48</v>
      </c>
      <c r="B41" s="248">
        <f>'Wireline History'!B32</f>
        <v>0</v>
      </c>
      <c r="C41" s="122">
        <f>'Wireline History'!C32</f>
        <v>0</v>
      </c>
      <c r="D41" s="248">
        <f>'Wireline History'!D32</f>
        <v>410</v>
      </c>
      <c r="E41" s="250">
        <f>'Wireline History'!E32</f>
        <v>423</v>
      </c>
      <c r="F41" s="122">
        <f>'Wireline History'!F32</f>
        <v>424</v>
      </c>
      <c r="G41" s="122">
        <f>'Wireline History'!G32</f>
        <v>390</v>
      </c>
      <c r="H41" s="122">
        <f>'Wireline History'!H32</f>
        <v>385</v>
      </c>
      <c r="I41" s="250">
        <f>'Wireline History'!I32</f>
        <v>402</v>
      </c>
      <c r="J41" s="245"/>
      <c r="K41" s="251">
        <f>SUM(B41:E41)</f>
        <v>833</v>
      </c>
      <c r="L41" s="249">
        <f>SUM(F41:I41)</f>
        <v>1601</v>
      </c>
      <c r="N41" s="258"/>
      <c r="O41" s="258"/>
      <c r="P41" s="258"/>
    </row>
    <row r="42" spans="1:16" s="171" customFormat="1" ht="18" customHeight="1" x14ac:dyDescent="0.2">
      <c r="A42" s="159" t="s">
        <v>29</v>
      </c>
      <c r="B42" s="124">
        <f t="shared" ref="B42:I42" si="7">SUM(B40:B41)</f>
        <v>0</v>
      </c>
      <c r="C42" s="120">
        <f t="shared" si="7"/>
        <v>0</v>
      </c>
      <c r="D42" s="124">
        <f t="shared" si="7"/>
        <v>1212</v>
      </c>
      <c r="E42" s="244">
        <f t="shared" si="7"/>
        <v>1188</v>
      </c>
      <c r="F42" s="120">
        <f t="shared" si="7"/>
        <v>1077</v>
      </c>
      <c r="G42" s="120">
        <f t="shared" si="7"/>
        <v>1119</v>
      </c>
      <c r="H42" s="120">
        <f t="shared" si="7"/>
        <v>1140</v>
      </c>
      <c r="I42" s="244">
        <f t="shared" si="7"/>
        <v>1152</v>
      </c>
      <c r="J42" s="233"/>
      <c r="K42" s="252">
        <f>SUM(K40:K41)</f>
        <v>2400</v>
      </c>
      <c r="L42" s="253">
        <f>SUM(L40:L41)</f>
        <v>4488</v>
      </c>
      <c r="N42" s="258"/>
      <c r="O42" s="258"/>
      <c r="P42" s="258"/>
    </row>
    <row r="43" spans="1:16" ht="8.25" customHeight="1" x14ac:dyDescent="0.2">
      <c r="A43" s="159"/>
      <c r="B43" s="124"/>
      <c r="C43" s="120"/>
      <c r="D43" s="124"/>
      <c r="E43" s="244"/>
      <c r="F43" s="120"/>
      <c r="G43" s="120"/>
      <c r="H43" s="120"/>
      <c r="I43" s="244"/>
      <c r="J43" s="233"/>
      <c r="K43" s="261"/>
      <c r="L43" s="262"/>
      <c r="N43" s="247"/>
      <c r="O43" s="247"/>
      <c r="P43" s="247"/>
    </row>
    <row r="44" spans="1:16" s="171" customFormat="1" ht="18" customHeight="1" x14ac:dyDescent="0.25">
      <c r="A44" s="226" t="s">
        <v>240</v>
      </c>
      <c r="B44" s="133"/>
      <c r="C44" s="137"/>
      <c r="D44" s="133"/>
      <c r="E44" s="206"/>
      <c r="F44" s="137"/>
      <c r="G44" s="137"/>
      <c r="H44" s="137"/>
      <c r="I44" s="206"/>
      <c r="J44" s="198"/>
      <c r="K44" s="128"/>
      <c r="L44" s="257"/>
      <c r="N44" s="258"/>
      <c r="O44" s="258"/>
      <c r="P44" s="258"/>
    </row>
    <row r="45" spans="1:16" s="171" customFormat="1" ht="18" customHeight="1" x14ac:dyDescent="0.2">
      <c r="A45" s="159" t="s">
        <v>96</v>
      </c>
      <c r="B45" s="125" t="e">
        <f>'Wireless History'!B37</f>
        <v>#DIV/0!</v>
      </c>
      <c r="C45" s="138" t="e">
        <f>'Wireless History'!C37</f>
        <v>#DIV/0!</v>
      </c>
      <c r="D45" s="125">
        <f>'Wireless History'!D37</f>
        <v>0.45361990950226244</v>
      </c>
      <c r="E45" s="264">
        <f>'Wireless History'!E37</f>
        <v>0.44580419580419578</v>
      </c>
      <c r="F45" s="138">
        <f>'Wireless History'!F37</f>
        <v>0.36500838457238682</v>
      </c>
      <c r="G45" s="138">
        <f>'Wireless History'!G37</f>
        <v>0.40886146943353896</v>
      </c>
      <c r="H45" s="138">
        <f>'Wireless History'!H37</f>
        <v>0.43490783410138251</v>
      </c>
      <c r="I45" s="264">
        <f>'Wireless History'!I37</f>
        <v>0.44483985765124556</v>
      </c>
      <c r="J45" s="265"/>
      <c r="K45" s="125">
        <f>Wireless!G37</f>
        <v>0.44977037887485649</v>
      </c>
      <c r="L45" s="263">
        <f>'Wireless History'!L37</f>
        <v>0.412782384901344</v>
      </c>
      <c r="N45" s="258"/>
      <c r="O45" s="258"/>
      <c r="P45" s="258"/>
    </row>
    <row r="46" spans="1:16" s="171" customFormat="1" ht="18" customHeight="1" x14ac:dyDescent="0.2">
      <c r="A46" s="159" t="s">
        <v>48</v>
      </c>
      <c r="B46" s="134">
        <f>'Wireline History'!B34</f>
        <v>0</v>
      </c>
      <c r="C46" s="139">
        <f>'Wireline History'!C34</f>
        <v>0</v>
      </c>
      <c r="D46" s="134">
        <f>'Wireline History'!D34</f>
        <v>0.2843273231622746</v>
      </c>
      <c r="E46" s="267">
        <f>'Wireline History'!E34</f>
        <v>0.29099999999999998</v>
      </c>
      <c r="F46" s="139">
        <f>'Wireline History'!F34</f>
        <v>0.28475486903962388</v>
      </c>
      <c r="G46" s="139">
        <f>'Wireline History'!G34</f>
        <v>0.27300000000000002</v>
      </c>
      <c r="H46" s="139">
        <f>'Wireline History'!H34</f>
        <v>0.27</v>
      </c>
      <c r="I46" s="267">
        <f>'Wireline History'!I34</f>
        <v>0.28799999999999998</v>
      </c>
      <c r="J46" s="265"/>
      <c r="K46" s="134">
        <f>Wireline!G34</f>
        <v>0.28773747841105352</v>
      </c>
      <c r="L46" s="266">
        <f>'Wireline History'!L34</f>
        <v>0.27877415984676995</v>
      </c>
      <c r="N46" s="258"/>
      <c r="O46" s="258"/>
      <c r="P46" s="258"/>
    </row>
    <row r="47" spans="1:16" s="171" customFormat="1" ht="18" customHeight="1" x14ac:dyDescent="0.2">
      <c r="A47" s="159" t="s">
        <v>29</v>
      </c>
      <c r="B47" s="651" t="e">
        <f t="shared" ref="B47:I47" si="8">B42/B11</f>
        <v>#DIV/0!</v>
      </c>
      <c r="C47" s="280" t="e">
        <f t="shared" si="8"/>
        <v>#DIV/0!</v>
      </c>
      <c r="D47" s="651">
        <f t="shared" si="8"/>
        <v>0.38500635324015248</v>
      </c>
      <c r="E47" s="281">
        <f t="shared" si="8"/>
        <v>0.38223938223938225</v>
      </c>
      <c r="F47" s="651">
        <f t="shared" si="8"/>
        <v>0.33478396021137707</v>
      </c>
      <c r="G47" s="280">
        <f t="shared" si="8"/>
        <v>0.35467511885895403</v>
      </c>
      <c r="H47" s="280">
        <f t="shared" si="8"/>
        <v>0.36750483558994196</v>
      </c>
      <c r="I47" s="281">
        <f t="shared" si="8"/>
        <v>0.38044914134742402</v>
      </c>
      <c r="J47" s="265"/>
      <c r="K47" s="546">
        <f>K42/K11</f>
        <v>0.38363171355498721</v>
      </c>
      <c r="L47" s="547">
        <f>L42/L11</f>
        <v>0.35898256278995361</v>
      </c>
      <c r="N47" s="258"/>
      <c r="O47" s="258"/>
      <c r="P47" s="258"/>
    </row>
    <row r="48" spans="1:16" s="171" customFormat="1" ht="15" x14ac:dyDescent="0.2">
      <c r="B48" s="148"/>
      <c r="C48" s="149"/>
      <c r="D48" s="148"/>
      <c r="E48" s="230"/>
      <c r="F48" s="149"/>
      <c r="G48" s="149"/>
      <c r="H48" s="149"/>
      <c r="I48" s="230"/>
      <c r="K48" s="148"/>
      <c r="L48" s="282"/>
    </row>
    <row r="49" spans="1:19" s="225" customFormat="1" ht="7.15" customHeight="1" x14ac:dyDescent="0.2">
      <c r="B49" s="135"/>
      <c r="C49" s="135"/>
      <c r="D49" s="135"/>
      <c r="E49" s="135"/>
      <c r="F49" s="135"/>
      <c r="G49" s="135"/>
      <c r="H49" s="135"/>
      <c r="I49" s="135"/>
      <c r="J49" s="278"/>
      <c r="K49" s="278"/>
      <c r="L49" s="278"/>
      <c r="N49" s="279"/>
      <c r="O49" s="279"/>
      <c r="P49" s="279"/>
    </row>
    <row r="50" spans="1:19" s="159" customFormat="1" ht="21" customHeight="1" x14ac:dyDescent="0.25">
      <c r="A50" s="199" t="s">
        <v>148</v>
      </c>
      <c r="B50" s="115"/>
      <c r="C50" s="116"/>
      <c r="D50" s="127">
        <v>47900</v>
      </c>
      <c r="E50" s="275">
        <v>46800</v>
      </c>
      <c r="F50" s="127">
        <v>46600</v>
      </c>
      <c r="G50" s="116">
        <v>46000</v>
      </c>
      <c r="H50" s="116">
        <v>43900</v>
      </c>
      <c r="I50" s="275">
        <v>42600</v>
      </c>
      <c r="J50" s="245"/>
      <c r="K50" s="274">
        <f>+D50</f>
        <v>47900</v>
      </c>
      <c r="L50" s="275">
        <f>F50</f>
        <v>46600</v>
      </c>
      <c r="N50" s="284"/>
      <c r="O50" s="284"/>
      <c r="P50" s="284"/>
    </row>
    <row r="51" spans="1:19" s="159" customFormat="1" ht="21" customHeight="1" x14ac:dyDescent="0.2">
      <c r="A51" s="561" t="s">
        <v>149</v>
      </c>
      <c r="B51" s="722"/>
      <c r="C51" s="557"/>
      <c r="D51" s="556">
        <v>25100</v>
      </c>
      <c r="E51" s="558">
        <v>25300</v>
      </c>
      <c r="F51" s="556">
        <v>25900</v>
      </c>
      <c r="G51" s="557">
        <v>26500</v>
      </c>
      <c r="H51" s="557">
        <v>26800</v>
      </c>
      <c r="I51" s="558">
        <v>26600</v>
      </c>
      <c r="J51" s="559"/>
      <c r="K51" s="560">
        <f>+D51</f>
        <v>25100</v>
      </c>
      <c r="L51" s="558">
        <f>F51</f>
        <v>25900</v>
      </c>
      <c r="N51" s="284"/>
      <c r="O51" s="284"/>
      <c r="P51" s="284"/>
    </row>
    <row r="52" spans="1:19" s="171" customFormat="1" ht="10.5" customHeight="1" x14ac:dyDescent="0.2">
      <c r="B52" s="232"/>
      <c r="C52" s="232"/>
      <c r="D52" s="232"/>
      <c r="E52" s="232"/>
      <c r="F52" s="232"/>
      <c r="G52" s="232"/>
      <c r="H52" s="232"/>
      <c r="I52" s="232"/>
      <c r="K52" s="232"/>
      <c r="L52" s="232"/>
    </row>
    <row r="53" spans="1:19" s="159" customFormat="1" ht="15" x14ac:dyDescent="0.2">
      <c r="A53" s="542"/>
      <c r="B53" s="612"/>
      <c r="C53" s="612"/>
      <c r="D53" s="612"/>
      <c r="E53" s="612"/>
      <c r="F53" s="612"/>
      <c r="G53" s="612"/>
      <c r="H53" s="612"/>
      <c r="I53" s="612"/>
      <c r="J53" s="613"/>
      <c r="K53" s="612"/>
      <c r="L53" s="612"/>
      <c r="M53" s="215"/>
      <c r="N53" s="215"/>
      <c r="O53" s="215"/>
      <c r="P53" s="215"/>
      <c r="Q53" s="215"/>
      <c r="R53" s="215"/>
      <c r="S53" s="215"/>
    </row>
    <row r="54" spans="1:19" s="203" customFormat="1" ht="15.75" customHeight="1" x14ac:dyDescent="0.3">
      <c r="A54" s="863" t="s">
        <v>241</v>
      </c>
      <c r="B54" s="863"/>
      <c r="C54" s="863"/>
      <c r="D54" s="863"/>
      <c r="E54" s="863"/>
      <c r="F54" s="863"/>
      <c r="G54" s="863"/>
      <c r="H54" s="863"/>
      <c r="I54" s="863"/>
      <c r="J54" s="863"/>
      <c r="K54" s="863"/>
      <c r="L54" s="863"/>
      <c r="M54" s="235"/>
      <c r="N54" s="236"/>
    </row>
    <row r="55" spans="1:19" s="203" customFormat="1" ht="18" customHeight="1" x14ac:dyDescent="0.2">
      <c r="A55" s="862"/>
      <c r="B55" s="862"/>
      <c r="C55" s="862"/>
      <c r="D55" s="862"/>
      <c r="E55" s="862"/>
      <c r="F55" s="862"/>
      <c r="G55" s="862"/>
      <c r="H55" s="862"/>
      <c r="I55" s="862"/>
      <c r="J55" s="862"/>
      <c r="K55" s="862"/>
      <c r="L55" s="862"/>
    </row>
    <row r="57" spans="1:19" s="203" customFormat="1" ht="18" customHeight="1" x14ac:dyDescent="0.2">
      <c r="A57" s="285"/>
      <c r="B57" s="285"/>
      <c r="C57" s="285"/>
      <c r="D57" s="285"/>
      <c r="E57" s="285"/>
      <c r="F57" s="285"/>
      <c r="G57" s="285"/>
      <c r="H57" s="285"/>
      <c r="I57" s="285"/>
      <c r="J57" s="285"/>
      <c r="K57" s="285"/>
      <c r="L57" s="285"/>
    </row>
    <row r="58" spans="1:19" s="203" customFormat="1" ht="18" customHeight="1" x14ac:dyDescent="0.2">
      <c r="A58" s="158"/>
    </row>
    <row r="59" spans="1:19" s="203" customFormat="1" ht="18" customHeight="1" x14ac:dyDescent="0.2">
      <c r="A59" s="286"/>
    </row>
    <row r="60" spans="1:19" s="203" customFormat="1" ht="18" customHeight="1" x14ac:dyDescent="0.2">
      <c r="A60" s="158"/>
      <c r="B60" s="286"/>
      <c r="C60" s="286"/>
      <c r="D60" s="286"/>
      <c r="E60" s="286"/>
      <c r="F60" s="286"/>
      <c r="G60" s="286"/>
      <c r="H60" s="286"/>
      <c r="I60" s="286"/>
      <c r="J60" s="286"/>
    </row>
    <row r="61" spans="1:19" s="203" customFormat="1" ht="18" customHeight="1" x14ac:dyDescent="0.2">
      <c r="A61" s="158"/>
    </row>
    <row r="62" spans="1:19" s="203" customFormat="1" ht="18" customHeight="1" x14ac:dyDescent="0.2">
      <c r="A62" s="158"/>
    </row>
    <row r="63" spans="1:19" s="203" customFormat="1" ht="18" customHeight="1" x14ac:dyDescent="0.2">
      <c r="A63" s="158"/>
    </row>
    <row r="64" spans="1:19" s="203" customFormat="1" ht="18" customHeight="1" x14ac:dyDescent="0.2">
      <c r="A64" s="158"/>
    </row>
    <row r="65" spans="1:12" s="203" customFormat="1" ht="18" customHeight="1" x14ac:dyDescent="0.2">
      <c r="A65" s="158"/>
    </row>
    <row r="66" spans="1:12" s="203" customFormat="1" ht="18" customHeight="1" x14ac:dyDescent="0.2">
      <c r="A66" s="158"/>
    </row>
    <row r="67" spans="1:12" s="203" customFormat="1" ht="18" customHeight="1" x14ac:dyDescent="0.2">
      <c r="A67" s="158"/>
    </row>
    <row r="68" spans="1:12" s="203" customFormat="1" ht="18" customHeight="1" x14ac:dyDescent="0.2">
      <c r="A68" s="158"/>
    </row>
    <row r="69" spans="1:12" s="203" customFormat="1" ht="18" customHeight="1" x14ac:dyDescent="0.2">
      <c r="A69" s="158"/>
    </row>
    <row r="70" spans="1:12" s="203" customFormat="1" ht="18" customHeight="1" x14ac:dyDescent="0.2">
      <c r="A70" s="158"/>
    </row>
    <row r="71" spans="1:12" s="203" customFormat="1" ht="18" customHeight="1" x14ac:dyDescent="0.2">
      <c r="A71" s="158"/>
    </row>
    <row r="72" spans="1:12" s="203" customFormat="1" ht="18" customHeight="1" x14ac:dyDescent="0.2">
      <c r="A72" s="158"/>
    </row>
    <row r="73" spans="1:12" s="203" customFormat="1" ht="18" customHeight="1" x14ac:dyDescent="0.2">
      <c r="A73" s="158"/>
    </row>
    <row r="74" spans="1:12" s="203" customFormat="1" ht="18" customHeight="1" x14ac:dyDescent="0.2">
      <c r="A74" s="158"/>
    </row>
    <row r="75" spans="1:12" s="203" customFormat="1" ht="18" customHeight="1" x14ac:dyDescent="0.2">
      <c r="A75" s="158"/>
    </row>
    <row r="76" spans="1:12" ht="18" customHeight="1" x14ac:dyDescent="0.2">
      <c r="B76" s="287"/>
      <c r="C76" s="287"/>
      <c r="D76" s="203"/>
      <c r="E76" s="203"/>
      <c r="F76" s="203"/>
      <c r="G76" s="203"/>
      <c r="H76" s="203"/>
      <c r="I76" s="203"/>
      <c r="J76" s="203"/>
      <c r="K76" s="203"/>
      <c r="L76" s="203"/>
    </row>
    <row r="78" spans="1:12" ht="18" customHeight="1" x14ac:dyDescent="0.2">
      <c r="G78" s="246"/>
      <c r="H78" s="246"/>
    </row>
  </sheetData>
  <mergeCells count="5">
    <mergeCell ref="A55:L55"/>
    <mergeCell ref="A1:M1"/>
    <mergeCell ref="A2:M2"/>
    <mergeCell ref="A54:L54"/>
    <mergeCell ref="D4:I4"/>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alignWithMargins="0">
    <oddHeader xml:space="preserve">&amp;C </oddHeader>
    <oddFooter>&amp;L&amp;9Supplemental Investor Information (Unaudited)
Second Quarter, 2016&amp;R&amp;9TELUS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topLeftCell="A22" colorId="8" zoomScale="75" zoomScaleNormal="75" zoomScaleSheetLayoutView="70" workbookViewId="0">
      <selection activeCell="A41" sqref="A41:E41"/>
    </sheetView>
  </sheetViews>
  <sheetFormatPr defaultColWidth="8.85546875" defaultRowHeight="18" customHeight="1" x14ac:dyDescent="0.2"/>
  <cols>
    <col min="1" max="1" width="94" style="158" customWidth="1"/>
    <col min="2" max="5" width="12.7109375" style="158" customWidth="1"/>
    <col min="6" max="6" width="3.140625" style="158" customWidth="1"/>
    <col min="7" max="10" width="12.7109375" style="158" customWidth="1"/>
    <col min="11" max="11" width="12.28515625" style="158" customWidth="1"/>
    <col min="12" max="12" width="17.42578125" style="158" bestFit="1" customWidth="1"/>
    <col min="13" max="13" width="8.28515625" style="158" customWidth="1"/>
    <col min="14" max="14" width="8.85546875" style="158"/>
    <col min="15" max="15" width="3.42578125" style="158" customWidth="1"/>
    <col min="16" max="16384" width="8.85546875" style="158"/>
  </cols>
  <sheetData>
    <row r="1" spans="1:12" s="188" customFormat="1" ht="24" customHeight="1" x14ac:dyDescent="0.35">
      <c r="A1" s="852" t="s">
        <v>51</v>
      </c>
      <c r="B1" s="852"/>
      <c r="C1" s="852"/>
      <c r="D1" s="852"/>
      <c r="E1" s="852"/>
      <c r="F1" s="852"/>
      <c r="G1" s="858"/>
      <c r="H1" s="858"/>
      <c r="I1" s="858"/>
      <c r="J1" s="858"/>
    </row>
    <row r="2" spans="1:12" s="188" customFormat="1" ht="24" customHeight="1" x14ac:dyDescent="0.3">
      <c r="A2" s="865" t="s">
        <v>171</v>
      </c>
      <c r="B2" s="865"/>
      <c r="C2" s="865"/>
      <c r="D2" s="865"/>
      <c r="E2" s="865"/>
      <c r="F2" s="865"/>
      <c r="G2" s="866"/>
      <c r="H2" s="866"/>
      <c r="I2" s="866"/>
      <c r="J2" s="866"/>
    </row>
    <row r="3" spans="1:12" s="188" customFormat="1" ht="24" customHeight="1" x14ac:dyDescent="0.3">
      <c r="A3" s="288"/>
      <c r="B3" s="288"/>
      <c r="C3" s="288"/>
      <c r="D3" s="288"/>
      <c r="E3" s="288"/>
      <c r="F3" s="288"/>
      <c r="G3" s="289"/>
      <c r="H3" s="289"/>
      <c r="I3" s="288"/>
      <c r="J3" s="288"/>
    </row>
    <row r="4" spans="1:12" s="188" customFormat="1" ht="18" customHeight="1" x14ac:dyDescent="0.3">
      <c r="A4" s="288"/>
      <c r="B4" s="288"/>
      <c r="C4" s="288"/>
      <c r="D4" s="288"/>
      <c r="E4" s="288"/>
      <c r="F4" s="288"/>
      <c r="G4" s="289"/>
      <c r="H4" s="289"/>
      <c r="I4" s="288"/>
      <c r="J4" s="288"/>
    </row>
    <row r="5" spans="1:12" s="188" customFormat="1" ht="18" customHeight="1" x14ac:dyDescent="0.25">
      <c r="A5" s="187"/>
      <c r="B5" s="854" t="s">
        <v>267</v>
      </c>
      <c r="C5" s="855"/>
      <c r="D5" s="855"/>
      <c r="E5" s="856"/>
      <c r="F5" s="158"/>
      <c r="G5" s="854" t="s">
        <v>266</v>
      </c>
      <c r="H5" s="855"/>
      <c r="I5" s="855"/>
      <c r="J5" s="856"/>
    </row>
    <row r="6" spans="1:12" s="188" customFormat="1" ht="18" customHeight="1" x14ac:dyDescent="0.25">
      <c r="A6" s="189" t="s">
        <v>36</v>
      </c>
      <c r="B6" s="290">
        <v>2016</v>
      </c>
      <c r="C6" s="166">
        <v>2015</v>
      </c>
      <c r="D6" s="291" t="s">
        <v>9</v>
      </c>
      <c r="E6" s="292" t="s">
        <v>10</v>
      </c>
      <c r="F6" s="192"/>
      <c r="G6" s="290">
        <v>2016</v>
      </c>
      <c r="H6" s="166">
        <v>2015</v>
      </c>
      <c r="I6" s="291" t="s">
        <v>9</v>
      </c>
      <c r="J6" s="292" t="s">
        <v>10</v>
      </c>
    </row>
    <row r="7" spans="1:12" s="198" customFormat="1" ht="18" customHeight="1" x14ac:dyDescent="0.25">
      <c r="A7" s="293" t="s">
        <v>5</v>
      </c>
      <c r="B7" s="294"/>
      <c r="C7" s="295"/>
      <c r="D7" s="295"/>
      <c r="E7" s="227"/>
      <c r="G7" s="294"/>
      <c r="H7" s="295"/>
      <c r="I7" s="295"/>
      <c r="J7" s="227"/>
    </row>
    <row r="8" spans="1:12" s="198" customFormat="1" ht="18" customHeight="1" x14ac:dyDescent="0.2">
      <c r="A8" s="298" t="s">
        <v>172</v>
      </c>
      <c r="B8" s="119">
        <f>'Wireless History'!D8</f>
        <v>1608</v>
      </c>
      <c r="C8" s="135">
        <f>'Wireless History'!H8</f>
        <v>1568</v>
      </c>
      <c r="D8" s="278">
        <f>B8-C8</f>
        <v>40</v>
      </c>
      <c r="E8" s="620">
        <f t="shared" ref="E8:E14" si="0">IF(ISERROR(D8/C8),"n.m.",IF(ABS((D8/ABS(C8)))&gt;=1,"n.m.",(D8/ABS(C8))))</f>
        <v>2.5510204081632654E-2</v>
      </c>
      <c r="F8" s="203"/>
      <c r="G8" s="119">
        <f>SUM('Wireless History'!D8:E8)</f>
        <v>3181</v>
      </c>
      <c r="H8" s="120">
        <f>SUM('Wireless History'!H8:I8)</f>
        <v>3103</v>
      </c>
      <c r="I8" s="278">
        <f>G8-H8</f>
        <v>78</v>
      </c>
      <c r="J8" s="620">
        <f t="shared" ref="J8:J14" si="1">IF(ISERROR(I8/H8),"n.m.",IF(ABS((I8/ABS(H8)))&gt;=1,"n.m.",(I8/ABS(H8))))</f>
        <v>2.5136964228166289E-2</v>
      </c>
      <c r="K8" s="296"/>
      <c r="L8" s="296"/>
    </row>
    <row r="9" spans="1:12" s="198" customFormat="1" ht="18" customHeight="1" x14ac:dyDescent="0.2">
      <c r="A9" s="298" t="s">
        <v>106</v>
      </c>
      <c r="B9" s="121">
        <f>'Wireless History'!D9</f>
        <v>123</v>
      </c>
      <c r="C9" s="342">
        <f>'Wireless History'!H9</f>
        <v>156</v>
      </c>
      <c r="D9" s="385">
        <f t="shared" ref="D9:D14" si="2">B9-C9</f>
        <v>-33</v>
      </c>
      <c r="E9" s="548">
        <f t="shared" si="0"/>
        <v>-0.21153846153846154</v>
      </c>
      <c r="F9" s="203"/>
      <c r="G9" s="121">
        <f>SUM('Wireless History'!D9:E9)</f>
        <v>247</v>
      </c>
      <c r="H9" s="122">
        <f>SUM('Wireless History'!H9:I9)</f>
        <v>291</v>
      </c>
      <c r="I9" s="297">
        <f t="shared" ref="I9:I14" si="3">G9-H9</f>
        <v>-44</v>
      </c>
      <c r="J9" s="548">
        <f t="shared" si="1"/>
        <v>-0.15120274914089346</v>
      </c>
      <c r="K9" s="296"/>
      <c r="L9" s="296"/>
    </row>
    <row r="10" spans="1:12" s="198" customFormat="1" ht="18" customHeight="1" x14ac:dyDescent="0.25">
      <c r="A10" s="226" t="s">
        <v>205</v>
      </c>
      <c r="B10" s="119">
        <f>SUM(B8:B9)</f>
        <v>1731</v>
      </c>
      <c r="C10" s="135">
        <f>SUM(C8:C9)</f>
        <v>1724</v>
      </c>
      <c r="D10" s="278">
        <f t="shared" si="2"/>
        <v>7</v>
      </c>
      <c r="E10" s="620">
        <f t="shared" si="0"/>
        <v>4.0603248259860787E-3</v>
      </c>
      <c r="F10" s="203"/>
      <c r="G10" s="119">
        <f>SUM(G8:G9)</f>
        <v>3428</v>
      </c>
      <c r="H10" s="120">
        <f>SUM(H8:H9)</f>
        <v>3394</v>
      </c>
      <c r="I10" s="245">
        <f t="shared" si="3"/>
        <v>34</v>
      </c>
      <c r="J10" s="620">
        <f t="shared" si="1"/>
        <v>1.0017678255745434E-2</v>
      </c>
      <c r="K10" s="296"/>
      <c r="L10" s="296"/>
    </row>
    <row r="11" spans="1:12" s="198" customFormat="1" ht="18" customHeight="1" x14ac:dyDescent="0.2">
      <c r="A11" s="298" t="s">
        <v>107</v>
      </c>
      <c r="B11" s="121">
        <f>'Wireless History'!D11</f>
        <v>23</v>
      </c>
      <c r="C11" s="342">
        <f>'Wireless History'!H11</f>
        <v>-2</v>
      </c>
      <c r="D11" s="385">
        <f t="shared" si="2"/>
        <v>25</v>
      </c>
      <c r="E11" s="548" t="str">
        <f t="shared" si="0"/>
        <v>n.m.</v>
      </c>
      <c r="F11" s="203"/>
      <c r="G11" s="121">
        <f>SUM('Wireless History'!D11:E11)</f>
        <v>28</v>
      </c>
      <c r="H11" s="122">
        <f>SUM('Wireless History'!H11:I11)</f>
        <v>0</v>
      </c>
      <c r="I11" s="297">
        <f t="shared" si="3"/>
        <v>28</v>
      </c>
      <c r="J11" s="548" t="str">
        <f t="shared" si="1"/>
        <v>n.m.</v>
      </c>
      <c r="K11" s="296"/>
      <c r="L11" s="296"/>
    </row>
    <row r="12" spans="1:12" s="198" customFormat="1" ht="18" customHeight="1" x14ac:dyDescent="0.25">
      <c r="A12" s="226" t="s">
        <v>1</v>
      </c>
      <c r="B12" s="119">
        <f>SUM(B10:B11)</f>
        <v>1754</v>
      </c>
      <c r="C12" s="135">
        <f>SUM(C10:C11)</f>
        <v>1722</v>
      </c>
      <c r="D12" s="278">
        <f t="shared" si="2"/>
        <v>32</v>
      </c>
      <c r="E12" s="620">
        <f t="shared" si="0"/>
        <v>1.8583042973286876E-2</v>
      </c>
      <c r="F12" s="203"/>
      <c r="G12" s="119">
        <f>SUM(G10:G11)</f>
        <v>3456</v>
      </c>
      <c r="H12" s="120">
        <f>SUM(H10:H11)</f>
        <v>3394</v>
      </c>
      <c r="I12" s="245">
        <f t="shared" si="3"/>
        <v>62</v>
      </c>
      <c r="J12" s="620">
        <f t="shared" si="1"/>
        <v>1.8267530936947555E-2</v>
      </c>
      <c r="K12" s="296"/>
      <c r="L12" s="296"/>
    </row>
    <row r="13" spans="1:12" s="198" customFormat="1" ht="18" customHeight="1" x14ac:dyDescent="0.2">
      <c r="A13" s="159" t="s">
        <v>173</v>
      </c>
      <c r="B13" s="121">
        <f>'Wireless History'!D13</f>
        <v>14</v>
      </c>
      <c r="C13" s="342">
        <f>'Wireless History'!H13</f>
        <v>14</v>
      </c>
      <c r="D13" s="342">
        <f t="shared" si="2"/>
        <v>0</v>
      </c>
      <c r="E13" s="548">
        <f t="shared" si="0"/>
        <v>0</v>
      </c>
      <c r="F13" s="203"/>
      <c r="G13" s="121">
        <f>SUM('Wireless History'!D13:E13)</f>
        <v>28</v>
      </c>
      <c r="H13" s="122">
        <f>SUM('Wireless History'!H13:I13)</f>
        <v>28</v>
      </c>
      <c r="I13" s="297">
        <f t="shared" si="3"/>
        <v>0</v>
      </c>
      <c r="J13" s="548">
        <f t="shared" si="1"/>
        <v>0</v>
      </c>
      <c r="K13" s="296"/>
      <c r="L13" s="296"/>
    </row>
    <row r="14" spans="1:12" s="198" customFormat="1" ht="18" customHeight="1" x14ac:dyDescent="0.25">
      <c r="A14" s="226" t="s">
        <v>2</v>
      </c>
      <c r="B14" s="119">
        <f>SUM(B12:B13)</f>
        <v>1768</v>
      </c>
      <c r="C14" s="135">
        <f>SUM(C12:C13)</f>
        <v>1736</v>
      </c>
      <c r="D14" s="278">
        <f t="shared" si="2"/>
        <v>32</v>
      </c>
      <c r="E14" s="620">
        <f t="shared" si="0"/>
        <v>1.8433179723502304E-2</v>
      </c>
      <c r="F14" s="159"/>
      <c r="G14" s="119">
        <f>SUM(G12:G13)</f>
        <v>3484</v>
      </c>
      <c r="H14" s="135">
        <f>SUM(H12:H13)</f>
        <v>3422</v>
      </c>
      <c r="I14" s="278">
        <f t="shared" si="3"/>
        <v>62</v>
      </c>
      <c r="J14" s="620">
        <f t="shared" si="1"/>
        <v>1.8118059614260665E-2</v>
      </c>
      <c r="K14" s="296"/>
      <c r="L14" s="299"/>
    </row>
    <row r="15" spans="1:12" s="198" customFormat="1" ht="15.75" x14ac:dyDescent="0.25">
      <c r="A15" s="226"/>
      <c r="B15" s="300"/>
      <c r="C15" s="627"/>
      <c r="D15" s="217"/>
      <c r="E15" s="540"/>
      <c r="F15" s="215"/>
      <c r="G15" s="300"/>
      <c r="H15" s="627"/>
      <c r="I15" s="217"/>
      <c r="J15" s="540"/>
      <c r="K15" s="296"/>
      <c r="L15" s="296"/>
    </row>
    <row r="16" spans="1:12" s="198" customFormat="1" ht="15" x14ac:dyDescent="0.2">
      <c r="A16" s="159" t="s">
        <v>108</v>
      </c>
      <c r="B16" s="119">
        <f>'Wireless History'!D16</f>
        <v>817</v>
      </c>
      <c r="C16" s="135">
        <f>'Wireless History'!H16</f>
        <v>840</v>
      </c>
      <c r="D16" s="278">
        <f>B16-C16</f>
        <v>-23</v>
      </c>
      <c r="E16" s="620">
        <f>IF(ISERROR(D16/C16),"n.m.",IF(ABS((D16/ABS(C16)))&gt;=1,"n.m.",(D16/ABS(C16))))</f>
        <v>-2.7380952380952381E-2</v>
      </c>
      <c r="F16" s="159"/>
      <c r="G16" s="119">
        <f>SUM('Wireless History'!D16:E16)</f>
        <v>1611</v>
      </c>
      <c r="H16" s="135">
        <f>SUM('Wireless History'!H16:I16)</f>
        <v>1620</v>
      </c>
      <c r="I16" s="278">
        <f>G16-H16</f>
        <v>-9</v>
      </c>
      <c r="J16" s="620">
        <f>IF(ISERROR(I16/H16),"n.m.",IF(ABS((I16/ABS(H16)))&gt;=1,"n.m.",(I16/ABS(H16))))</f>
        <v>-5.5555555555555558E-3</v>
      </c>
      <c r="K16" s="296"/>
      <c r="L16" s="296"/>
    </row>
    <row r="17" spans="1:13" s="203" customFormat="1" ht="18" customHeight="1" x14ac:dyDescent="0.2">
      <c r="A17" s="159" t="s">
        <v>170</v>
      </c>
      <c r="B17" s="121">
        <f>'Wireless History'!D17</f>
        <v>158</v>
      </c>
      <c r="C17" s="342">
        <f>'Wireless History'!H17</f>
        <v>177</v>
      </c>
      <c r="D17" s="385">
        <f>B17-C17</f>
        <v>-19</v>
      </c>
      <c r="E17" s="548">
        <f>IF(ISERROR(D17/C17),"n.m.",IF(ABS((D17/ABS(C17)))&gt;=1,"n.m.",(D17/ABS(C17))))</f>
        <v>-0.10734463276836158</v>
      </c>
      <c r="F17" s="159"/>
      <c r="G17" s="121">
        <f>SUM('Wireless History'!D17:E17)</f>
        <v>324</v>
      </c>
      <c r="H17" s="342">
        <f>SUM('Wireless History'!H17:I17)</f>
        <v>339</v>
      </c>
      <c r="I17" s="385">
        <f>G17-H17</f>
        <v>-15</v>
      </c>
      <c r="J17" s="548">
        <f>IF(ISERROR(I17/H17),"n.m.",IF(ABS((I17/ABS(H17)))&gt;=1,"n.m.",(I17/ABS(H17))))</f>
        <v>-4.4247787610619468E-2</v>
      </c>
      <c r="K17" s="296"/>
      <c r="L17" s="296"/>
    </row>
    <row r="18" spans="1:13" s="203" customFormat="1" ht="18" customHeight="1" x14ac:dyDescent="0.25">
      <c r="A18" s="226" t="s">
        <v>61</v>
      </c>
      <c r="B18" s="119">
        <f>SUM(B16:B17)</f>
        <v>975</v>
      </c>
      <c r="C18" s="135">
        <f>SUM(C16:C17)</f>
        <v>1017</v>
      </c>
      <c r="D18" s="278">
        <f>B18-C18</f>
        <v>-42</v>
      </c>
      <c r="E18" s="620">
        <f>IF(ISERROR(D18/C18),"n.m.",IF(ABS((D18/ABS(C18)))&gt;=1,"n.m.",(D18/ABS(C18))))</f>
        <v>-4.1297935103244837E-2</v>
      </c>
      <c r="F18" s="159"/>
      <c r="G18" s="119">
        <f>SUM(G16:G17)</f>
        <v>1935</v>
      </c>
      <c r="H18" s="135">
        <f>SUM(H16:H17)</f>
        <v>1959</v>
      </c>
      <c r="I18" s="278">
        <f>G18-H18</f>
        <v>-24</v>
      </c>
      <c r="J18" s="620">
        <f>IF(ISERROR(I18/H18),"n.m.",IF(ABS((I18/ABS(H18)))&gt;=1,"n.m.",(I18/ABS(H18))))</f>
        <v>-1.2251148545176111E-2</v>
      </c>
      <c r="K18" s="296"/>
      <c r="L18" s="296"/>
    </row>
    <row r="19" spans="1:13" s="198" customFormat="1" ht="9.75" customHeight="1" x14ac:dyDescent="0.25">
      <c r="A19" s="226"/>
      <c r="B19" s="300"/>
      <c r="C19" s="627"/>
      <c r="D19" s="217"/>
      <c r="E19" s="214"/>
      <c r="F19" s="215"/>
      <c r="G19" s="300"/>
      <c r="H19" s="627"/>
      <c r="I19" s="217"/>
      <c r="J19" s="214"/>
      <c r="K19" s="296"/>
      <c r="L19" s="296"/>
    </row>
    <row r="20" spans="1:13" s="198" customFormat="1" ht="21" customHeight="1" thickBot="1" x14ac:dyDescent="0.3">
      <c r="A20" s="226" t="s">
        <v>76</v>
      </c>
      <c r="B20" s="131">
        <f>+B14-B18</f>
        <v>793</v>
      </c>
      <c r="C20" s="511">
        <f>+C14-C18</f>
        <v>719</v>
      </c>
      <c r="D20" s="624">
        <f>B20-C20</f>
        <v>74</v>
      </c>
      <c r="E20" s="621">
        <f>+'[19]Flash new format alt QTR'!$K$32</f>
        <v>0.10351455943035678</v>
      </c>
      <c r="F20" s="159"/>
      <c r="G20" s="131">
        <f>+G14-G18</f>
        <v>1549</v>
      </c>
      <c r="H20" s="511">
        <f>+H14-H18</f>
        <v>1463</v>
      </c>
      <c r="I20" s="624">
        <f>G20-H20</f>
        <v>86</v>
      </c>
      <c r="J20" s="621">
        <f>+'[19]Flash new format alt QTR'!$T$32</f>
        <v>5.8690092408061521E-2</v>
      </c>
      <c r="K20" s="296"/>
      <c r="L20" s="296"/>
    </row>
    <row r="21" spans="1:13" s="198" customFormat="1" ht="11.25" customHeight="1" thickTop="1" x14ac:dyDescent="0.25">
      <c r="A21" s="226"/>
      <c r="B21" s="302"/>
      <c r="C21" s="628"/>
      <c r="D21" s="520"/>
      <c r="E21" s="220"/>
      <c r="F21" s="215"/>
      <c r="G21" s="302"/>
      <c r="H21" s="628"/>
      <c r="I21" s="520"/>
      <c r="J21" s="220"/>
      <c r="K21" s="296"/>
      <c r="L21" s="296"/>
    </row>
    <row r="22" spans="1:13" s="305" customFormat="1" ht="18" customHeight="1" x14ac:dyDescent="0.25">
      <c r="A22" s="371" t="s">
        <v>225</v>
      </c>
      <c r="B22" s="570">
        <f>'Wireless History'!D22</f>
        <v>146</v>
      </c>
      <c r="C22" s="147">
        <f>'Wireless History'!H22</f>
        <v>143</v>
      </c>
      <c r="D22" s="231">
        <f>+B22-C22</f>
        <v>3</v>
      </c>
      <c r="E22" s="712">
        <f>IF(ISERROR(D22/C22),"n.m.",IF(ABS((D22/ABS(C22)))&gt;=1,"n.m.",(D22/ABS(C22))))</f>
        <v>2.097902097902098E-2</v>
      </c>
      <c r="F22" s="159"/>
      <c r="G22" s="119">
        <f>'Wireless History'!K22</f>
        <v>272</v>
      </c>
      <c r="H22" s="135">
        <f>SUM('Wireless History'!H22:I22)</f>
        <v>271</v>
      </c>
      <c r="I22" s="278">
        <f>G22-H22</f>
        <v>1</v>
      </c>
      <c r="J22" s="712">
        <f>IF(ISERROR(I22/H22),"n.m.",IF(ABS((I22/ABS(H22)))&gt;=1,"n.m.",(I22/ABS(H22))))</f>
        <v>3.6900369003690036E-3</v>
      </c>
      <c r="K22" s="304"/>
      <c r="L22" s="304"/>
    </row>
    <row r="23" spans="1:13" s="305" customFormat="1" ht="12" customHeight="1" x14ac:dyDescent="0.25">
      <c r="A23" s="226"/>
      <c r="B23" s="306"/>
      <c r="C23" s="629"/>
      <c r="D23" s="443"/>
      <c r="E23" s="444"/>
      <c r="F23" s="215"/>
      <c r="G23" s="306"/>
      <c r="H23" s="629"/>
      <c r="I23" s="443"/>
      <c r="J23" s="444"/>
      <c r="K23" s="304"/>
      <c r="L23" s="304"/>
    </row>
    <row r="24" spans="1:13" s="305" customFormat="1" ht="18" customHeight="1" thickBot="1" x14ac:dyDescent="0.3">
      <c r="A24" s="226" t="s">
        <v>160</v>
      </c>
      <c r="B24" s="131">
        <f>+B20+B22</f>
        <v>939</v>
      </c>
      <c r="C24" s="511">
        <f>+C20+C22</f>
        <v>862</v>
      </c>
      <c r="D24" s="624">
        <f>B24-C24</f>
        <v>77</v>
      </c>
      <c r="E24" s="621">
        <f>IF(ISERROR(D24/C24),"n.m.",IF(ABS((D24/ABS(C24)))&gt;=1,"n.m.",(D24/ABS(C24))))</f>
        <v>8.9327146171693739E-2</v>
      </c>
      <c r="F24" s="159"/>
      <c r="G24" s="131">
        <f>+G20+G22</f>
        <v>1821</v>
      </c>
      <c r="H24" s="511">
        <f>+H20+H22</f>
        <v>1734</v>
      </c>
      <c r="I24" s="624">
        <f>G24-H24</f>
        <v>87</v>
      </c>
      <c r="J24" s="621">
        <f>IF(ISERROR(I24/H24),"n.m.",IF(ABS((I24/ABS(H24)))&gt;=1,"n.m.",(I24/ABS(H24))))</f>
        <v>5.0173010380622836E-2</v>
      </c>
      <c r="K24" s="304"/>
      <c r="L24" s="304"/>
    </row>
    <row r="25" spans="1:13" s="198" customFormat="1" ht="9" customHeight="1" thickTop="1" x14ac:dyDescent="0.25">
      <c r="A25" s="226"/>
      <c r="B25" s="308"/>
      <c r="C25" s="524"/>
      <c r="D25" s="217"/>
      <c r="E25" s="214"/>
      <c r="F25" s="215"/>
      <c r="G25" s="308"/>
      <c r="H25" s="524"/>
      <c r="I25" s="217"/>
      <c r="J25" s="214"/>
      <c r="K25" s="296"/>
      <c r="L25" s="310"/>
    </row>
    <row r="26" spans="1:13" s="215" customFormat="1" ht="18" customHeight="1" x14ac:dyDescent="0.25">
      <c r="A26" s="226" t="s">
        <v>161</v>
      </c>
      <c r="B26" s="311">
        <f>'Wireless History'!D26</f>
        <v>0.4485294117647059</v>
      </c>
      <c r="C26" s="312">
        <f>'Wireless History'!H26</f>
        <v>0.41417050691244239</v>
      </c>
      <c r="D26" s="523">
        <f>(ROUND(B26,3)-ROUND(C26,3))*100</f>
        <v>3.5000000000000031</v>
      </c>
      <c r="E26" s="209" t="s">
        <v>113</v>
      </c>
      <c r="G26" s="311">
        <f>G20/G14</f>
        <v>0.44460390355912743</v>
      </c>
      <c r="H26" s="312">
        <f>H20/H14</f>
        <v>0.42752776154295735</v>
      </c>
      <c r="I26" s="523">
        <f>(ROUND(G26,3)-ROUND(H26,3))*100</f>
        <v>1.7000000000000015</v>
      </c>
      <c r="J26" s="209" t="s">
        <v>113</v>
      </c>
      <c r="K26" s="496"/>
      <c r="L26" s="565"/>
    </row>
    <row r="27" spans="1:13" s="215" customFormat="1" ht="9.75" customHeight="1" x14ac:dyDescent="0.25">
      <c r="A27" s="226"/>
      <c r="B27" s="311"/>
      <c r="C27" s="312"/>
      <c r="D27" s="518"/>
      <c r="E27" s="214"/>
      <c r="G27" s="311"/>
      <c r="H27" s="312"/>
      <c r="I27" s="518"/>
      <c r="J27" s="214"/>
      <c r="K27" s="496"/>
      <c r="L27" s="565"/>
      <c r="M27" s="623"/>
    </row>
    <row r="28" spans="1:13" s="215" customFormat="1" ht="18" customHeight="1" x14ac:dyDescent="0.25">
      <c r="A28" s="226" t="s">
        <v>11</v>
      </c>
      <c r="B28" s="119">
        <f>'Wireless History'!D28</f>
        <v>258</v>
      </c>
      <c r="C28" s="135">
        <f>'Wireless History'!H28</f>
        <v>227</v>
      </c>
      <c r="D28" s="278">
        <f>B28-C28</f>
        <v>31</v>
      </c>
      <c r="E28" s="620">
        <f>IF(ISERROR(D28/C28),"n.m.",IF(ABS((D28/ABS(C28)))&gt;=1,"n.m.",(D28/ABS(C28))))</f>
        <v>0.13656387665198239</v>
      </c>
      <c r="F28" s="159"/>
      <c r="G28" s="119">
        <f>SUM('Wireless History'!D28:E28)</f>
        <v>438</v>
      </c>
      <c r="H28" s="135">
        <f>SUM('Wireless History'!H28:I28)</f>
        <v>475</v>
      </c>
      <c r="I28" s="278">
        <f>G28-H28</f>
        <v>-37</v>
      </c>
      <c r="J28" s="620">
        <f>IF(ISERROR(I28/H28),"n.m.",IF(ABS((I28/ABS(H28)))&gt;=1,"n.m.",(I28/ABS(H28))))</f>
        <v>-7.7894736842105267E-2</v>
      </c>
      <c r="K28" s="496"/>
      <c r="L28" s="496"/>
    </row>
    <row r="29" spans="1:13" s="215" customFormat="1" ht="12" customHeight="1" x14ac:dyDescent="0.25">
      <c r="A29" s="226"/>
      <c r="B29" s="311"/>
      <c r="C29" s="312"/>
      <c r="D29" s="509"/>
      <c r="E29" s="214"/>
      <c r="G29" s="311"/>
      <c r="H29" s="312"/>
      <c r="I29" s="509"/>
      <c r="J29" s="214"/>
      <c r="K29" s="496"/>
      <c r="L29" s="565"/>
    </row>
    <row r="30" spans="1:13" s="215" customFormat="1" ht="18" customHeight="1" x14ac:dyDescent="0.25">
      <c r="A30" s="226" t="s">
        <v>214</v>
      </c>
      <c r="B30" s="314">
        <f>B28/B14</f>
        <v>0.14592760180995476</v>
      </c>
      <c r="C30" s="315">
        <f>C28/C14</f>
        <v>0.13076036866359447</v>
      </c>
      <c r="D30" s="135">
        <f>(ROUND(B30,2)-ROUND(C30,2))*100</f>
        <v>1.9999999999999991</v>
      </c>
      <c r="E30" s="316" t="s">
        <v>113</v>
      </c>
      <c r="F30" s="317"/>
      <c r="G30" s="314">
        <f>G28/G14</f>
        <v>0.12571756601607348</v>
      </c>
      <c r="H30" s="315">
        <f>H28/H14</f>
        <v>0.13880771478667445</v>
      </c>
      <c r="I30" s="135">
        <f>(ROUND(G30,2)-ROUND(H30,2))*100</f>
        <v>-1.0000000000000009</v>
      </c>
      <c r="J30" s="316" t="s">
        <v>113</v>
      </c>
      <c r="K30" s="496"/>
      <c r="L30" s="496"/>
    </row>
    <row r="31" spans="1:13" s="215" customFormat="1" ht="12" customHeight="1" x14ac:dyDescent="0.25">
      <c r="A31" s="226"/>
      <c r="B31" s="318"/>
      <c r="C31" s="525"/>
      <c r="D31" s="217"/>
      <c r="E31" s="214"/>
      <c r="G31" s="318"/>
      <c r="H31" s="525"/>
      <c r="I31" s="217"/>
      <c r="J31" s="214"/>
      <c r="K31" s="496"/>
      <c r="L31" s="496"/>
    </row>
    <row r="32" spans="1:13" s="215" customFormat="1" ht="18" customHeight="1" x14ac:dyDescent="0.25">
      <c r="A32" s="226" t="s">
        <v>162</v>
      </c>
      <c r="B32" s="119">
        <f>B20-B28</f>
        <v>535</v>
      </c>
      <c r="C32" s="135">
        <f>C20-C28</f>
        <v>492</v>
      </c>
      <c r="D32" s="278">
        <f>B32-C32</f>
        <v>43</v>
      </c>
      <c r="E32" s="620">
        <f>IF(ISERROR(D32/C32),"n.m.",IF(ABS((D32/ABS(C32)))&gt;=1,"n.m.",(D32/ABS(C32))))</f>
        <v>8.7398373983739841E-2</v>
      </c>
      <c r="F32" s="159"/>
      <c r="G32" s="119">
        <f>G20-G28</f>
        <v>1111</v>
      </c>
      <c r="H32" s="135">
        <f>H20-H28</f>
        <v>988</v>
      </c>
      <c r="I32" s="278">
        <f>G32-H32</f>
        <v>123</v>
      </c>
      <c r="J32" s="620">
        <f>IF(ISERROR(I32/H32),"n.m.",IF(ABS((I32/ABS(H32)))&gt;=1,"n.m.",(I32/ABS(H32))))</f>
        <v>0.12449392712550607</v>
      </c>
      <c r="K32" s="496"/>
      <c r="L32" s="496"/>
    </row>
    <row r="33" spans="1:28" s="215" customFormat="1" ht="15.75" x14ac:dyDescent="0.25">
      <c r="A33" s="226"/>
      <c r="B33" s="119"/>
      <c r="C33" s="135"/>
      <c r="D33" s="278"/>
      <c r="E33" s="515"/>
      <c r="G33" s="119"/>
      <c r="H33" s="135"/>
      <c r="I33" s="278"/>
      <c r="J33" s="515"/>
      <c r="K33" s="496"/>
      <c r="L33" s="496"/>
    </row>
    <row r="34" spans="1:28" s="305" customFormat="1" ht="15" x14ac:dyDescent="0.2">
      <c r="A34" s="171" t="s">
        <v>237</v>
      </c>
      <c r="B34" s="570">
        <f>'Wireless History'!D34</f>
        <v>9</v>
      </c>
      <c r="C34" s="147">
        <f>'Wireless History'!H34</f>
        <v>36</v>
      </c>
      <c r="D34" s="231">
        <f>B34-C34</f>
        <v>-27</v>
      </c>
      <c r="E34" s="662">
        <f>IF(ISERROR(D34/C34),"n.m.",IF(ABS((D34/ABS(C34)))&gt;=1,"n.m.",(D34/ABS(C34))))</f>
        <v>-0.75</v>
      </c>
      <c r="F34" s="171"/>
      <c r="G34" s="570">
        <f>SUM('Wireless History'!D34:E34)</f>
        <v>18</v>
      </c>
      <c r="H34" s="147">
        <f>SUM('Wireless History'!H34:I34)</f>
        <v>42</v>
      </c>
      <c r="I34" s="231">
        <f>G34-H34</f>
        <v>-24</v>
      </c>
      <c r="J34" s="662">
        <f>IF(ISERROR(I34/H34),"n.m.",IF(ABS((I34/ABS(H34)))&gt;=1,"n.m.",(I34/ABS(H34))))</f>
        <v>-0.5714285714285714</v>
      </c>
      <c r="K34" s="304"/>
      <c r="L34" s="304"/>
    </row>
    <row r="35" spans="1:28" s="305" customFormat="1" ht="23.25" customHeight="1" thickBot="1" x14ac:dyDescent="0.3">
      <c r="A35" s="371" t="s">
        <v>235</v>
      </c>
      <c r="B35" s="740">
        <f>+B20+B34</f>
        <v>802</v>
      </c>
      <c r="C35" s="741">
        <f>+C34+C20</f>
        <v>755</v>
      </c>
      <c r="D35" s="799">
        <f>+D34+D20</f>
        <v>47</v>
      </c>
      <c r="E35" s="621">
        <f>IF(ISERROR(D35/C35),"n.m.",IF(ABS((D35/ABS(C35)))&gt;=1,"n.m.",(D35/ABS(C35))))</f>
        <v>6.225165562913907E-2</v>
      </c>
      <c r="F35" s="171"/>
      <c r="G35" s="740">
        <f>+G20+G34</f>
        <v>1567</v>
      </c>
      <c r="H35" s="741">
        <f>+H34+H20</f>
        <v>1505</v>
      </c>
      <c r="I35" s="799">
        <f>+I34+I20</f>
        <v>62</v>
      </c>
      <c r="J35" s="621">
        <f>IF(ISERROR(I35/H35),"n.m.",IF(ABS((I35/ABS(H35)))&gt;=1,"n.m.",(I35/ABS(H35))))</f>
        <v>4.1196013289036548E-2</v>
      </c>
      <c r="K35" s="304"/>
      <c r="L35" s="304"/>
    </row>
    <row r="36" spans="1:28" s="305" customFormat="1" ht="12.75" customHeight="1" thickTop="1" x14ac:dyDescent="0.25">
      <c r="A36" s="371"/>
      <c r="B36" s="800"/>
      <c r="C36" s="801"/>
      <c r="D36" s="802"/>
      <c r="E36" s="803"/>
      <c r="G36" s="800"/>
      <c r="H36" s="801"/>
      <c r="I36" s="802"/>
      <c r="J36" s="803"/>
      <c r="K36" s="304"/>
      <c r="L36" s="804"/>
    </row>
    <row r="37" spans="1:28" s="305" customFormat="1" ht="15.75" x14ac:dyDescent="0.25">
      <c r="A37" s="371" t="s">
        <v>242</v>
      </c>
      <c r="B37" s="781">
        <f>'Wireless History'!D37</f>
        <v>0.45361990950226244</v>
      </c>
      <c r="C37" s="794">
        <f>'Wireless History'!H37</f>
        <v>0.43490783410138251</v>
      </c>
      <c r="D37" s="692">
        <f>(ROUND(B37,3)-ROUND(C37,3))*100</f>
        <v>1.9000000000000017</v>
      </c>
      <c r="E37" s="693" t="s">
        <v>113</v>
      </c>
      <c r="G37" s="781">
        <f>G35/G14</f>
        <v>0.44977037887485649</v>
      </c>
      <c r="H37" s="794">
        <f>H35/H14</f>
        <v>0.43980128579777905</v>
      </c>
      <c r="I37" s="692">
        <f>(ROUND(G37,3)-ROUND(H37,3))*100</f>
        <v>1.0000000000000009</v>
      </c>
      <c r="J37" s="693" t="s">
        <v>113</v>
      </c>
      <c r="K37" s="304"/>
      <c r="L37" s="304"/>
    </row>
    <row r="38" spans="1:28" s="305" customFormat="1" ht="12.75" customHeight="1" x14ac:dyDescent="0.25">
      <c r="A38" s="371"/>
      <c r="B38" s="805"/>
      <c r="C38" s="806"/>
      <c r="D38" s="807"/>
      <c r="E38" s="808"/>
      <c r="G38" s="805"/>
      <c r="H38" s="806"/>
      <c r="I38" s="807"/>
      <c r="J38" s="808"/>
      <c r="K38" s="304"/>
      <c r="L38" s="804"/>
    </row>
    <row r="39" spans="1:28" s="203" customFormat="1" ht="18" customHeight="1" x14ac:dyDescent="0.2">
      <c r="A39" s="473"/>
      <c r="B39" s="473"/>
      <c r="C39" s="473"/>
      <c r="D39" s="473"/>
      <c r="E39" s="473"/>
      <c r="F39" s="473"/>
      <c r="G39" s="473"/>
      <c r="H39" s="473"/>
      <c r="I39" s="473"/>
      <c r="J39" s="473"/>
      <c r="K39" s="473"/>
      <c r="L39" s="473"/>
    </row>
    <row r="40" spans="1:28" s="203" customFormat="1" ht="18" customHeight="1" x14ac:dyDescent="0.2">
      <c r="A40" s="710" t="s">
        <v>197</v>
      </c>
      <c r="B40" s="710"/>
      <c r="C40" s="710"/>
      <c r="D40" s="710"/>
      <c r="E40" s="710"/>
      <c r="F40" s="710"/>
      <c r="G40" s="710"/>
      <c r="H40" s="710"/>
      <c r="I40" s="710"/>
      <c r="J40" s="710"/>
      <c r="K40" s="710"/>
      <c r="L40" s="710"/>
      <c r="N40" s="159"/>
    </row>
    <row r="41" spans="1:28" s="159" customFormat="1" ht="15.75" customHeight="1" x14ac:dyDescent="0.2">
      <c r="A41" s="864" t="s">
        <v>234</v>
      </c>
      <c r="B41" s="864"/>
      <c r="C41" s="864"/>
      <c r="D41" s="864"/>
      <c r="E41" s="864"/>
      <c r="F41" s="614"/>
      <c r="G41" s="614"/>
      <c r="H41" s="614"/>
      <c r="I41" s="614"/>
      <c r="J41" s="614"/>
      <c r="K41" s="614"/>
      <c r="L41" s="614"/>
      <c r="M41" s="184"/>
    </row>
    <row r="42" spans="1:28" s="198" customFormat="1" ht="18" customHeight="1" x14ac:dyDescent="0.2">
      <c r="A42" s="861"/>
      <c r="B42" s="861"/>
      <c r="C42" s="861"/>
      <c r="D42" s="861"/>
      <c r="E42" s="861"/>
      <c r="F42" s="861"/>
      <c r="G42" s="861"/>
      <c r="H42" s="861"/>
      <c r="I42" s="861"/>
    </row>
    <row r="43" spans="1:28" s="198" customFormat="1" ht="18" customHeight="1" x14ac:dyDescent="0.2">
      <c r="A43" s="320"/>
      <c r="B43" s="321"/>
      <c r="C43" s="322"/>
      <c r="D43" s="322"/>
      <c r="E43" s="265"/>
      <c r="I43" s="322"/>
      <c r="J43" s="265"/>
    </row>
    <row r="44" spans="1:28" s="198" customFormat="1" ht="18" customHeight="1" x14ac:dyDescent="0.25">
      <c r="A44" s="323"/>
      <c r="B44" s="203"/>
      <c r="C44" s="203"/>
      <c r="D44" s="203"/>
      <c r="E44" s="203"/>
      <c r="I44" s="203"/>
      <c r="J44" s="203"/>
    </row>
    <row r="45" spans="1:28" s="198" customFormat="1" ht="18" customHeight="1" x14ac:dyDescent="0.2">
      <c r="A45" s="203"/>
      <c r="B45" s="203"/>
      <c r="C45" s="203"/>
      <c r="D45" s="203"/>
      <c r="E45" s="203"/>
      <c r="H45" s="203"/>
      <c r="I45" s="203"/>
      <c r="J45" s="203"/>
      <c r="L45" s="203"/>
      <c r="M45" s="203"/>
      <c r="N45" s="203"/>
      <c r="O45" s="203"/>
      <c r="Q45" s="203"/>
      <c r="R45" s="203"/>
      <c r="S45" s="203"/>
      <c r="T45" s="203"/>
      <c r="V45" s="203"/>
      <c r="W45" s="203"/>
      <c r="X45" s="203"/>
      <c r="Y45" s="203"/>
      <c r="AA45" s="203"/>
      <c r="AB45" s="203"/>
    </row>
    <row r="46" spans="1:28" s="198" customFormat="1" ht="18" customHeight="1" x14ac:dyDescent="0.2">
      <c r="B46" s="203"/>
      <c r="C46" s="203"/>
      <c r="D46" s="203"/>
      <c r="E46" s="203"/>
      <c r="I46" s="203"/>
      <c r="J46" s="203"/>
    </row>
    <row r="47" spans="1:28" s="198" customFormat="1" ht="18" customHeight="1" x14ac:dyDescent="0.2">
      <c r="B47" s="203"/>
      <c r="C47" s="203"/>
      <c r="D47" s="203"/>
      <c r="E47" s="203"/>
      <c r="I47" s="203"/>
      <c r="J47" s="203"/>
    </row>
    <row r="48" spans="1:28" s="198" customFormat="1" ht="18" customHeight="1" x14ac:dyDescent="0.2">
      <c r="B48" s="203"/>
      <c r="C48" s="203"/>
      <c r="D48" s="203"/>
      <c r="E48" s="203"/>
      <c r="I48" s="203"/>
      <c r="J48" s="203"/>
    </row>
    <row r="49" spans="1:20" s="198" customFormat="1" ht="18" customHeight="1" x14ac:dyDescent="0.2">
      <c r="B49" s="203"/>
      <c r="C49" s="203"/>
      <c r="D49" s="203"/>
      <c r="E49" s="203"/>
      <c r="I49" s="203"/>
      <c r="J49" s="203"/>
    </row>
    <row r="50" spans="1:20" s="198" customFormat="1" ht="18" customHeight="1" x14ac:dyDescent="0.2">
      <c r="B50" s="203"/>
      <c r="C50" s="203"/>
      <c r="D50" s="203"/>
      <c r="E50" s="203"/>
      <c r="I50" s="203"/>
      <c r="J50" s="203"/>
    </row>
    <row r="51" spans="1:20" s="188" customFormat="1" ht="18" customHeight="1" x14ac:dyDescent="0.2">
      <c r="B51" s="158"/>
      <c r="C51" s="158"/>
      <c r="D51" s="158"/>
      <c r="E51" s="158"/>
      <c r="I51" s="158"/>
      <c r="J51" s="158"/>
    </row>
    <row r="52" spans="1:20" s="188" customFormat="1" ht="18" customHeight="1" x14ac:dyDescent="0.2">
      <c r="B52" s="158"/>
      <c r="C52" s="158"/>
      <c r="D52" s="158"/>
      <c r="E52" s="158"/>
      <c r="I52" s="158"/>
      <c r="J52" s="158"/>
    </row>
    <row r="53" spans="1:20" s="188" customFormat="1" ht="18" customHeight="1" x14ac:dyDescent="0.2">
      <c r="B53" s="158"/>
      <c r="C53" s="158"/>
      <c r="D53" s="158"/>
      <c r="E53" s="158"/>
      <c r="I53" s="158"/>
      <c r="J53" s="158"/>
    </row>
    <row r="54" spans="1:20" s="188" customFormat="1" ht="18" customHeight="1" x14ac:dyDescent="0.2">
      <c r="B54" s="158"/>
      <c r="C54" s="158"/>
      <c r="D54" s="158"/>
      <c r="E54" s="158"/>
      <c r="I54" s="158"/>
      <c r="J54" s="158"/>
    </row>
    <row r="55" spans="1:20" s="188" customFormat="1" ht="18" customHeight="1" x14ac:dyDescent="0.2">
      <c r="B55" s="158"/>
      <c r="C55" s="158"/>
      <c r="D55" s="158"/>
      <c r="E55" s="158"/>
      <c r="I55" s="158"/>
      <c r="J55" s="158"/>
    </row>
    <row r="56" spans="1:20" s="188" customFormat="1" ht="18" customHeight="1" x14ac:dyDescent="0.2">
      <c r="B56" s="158"/>
      <c r="C56" s="158"/>
      <c r="D56" s="158"/>
      <c r="E56" s="158"/>
      <c r="I56" s="158"/>
      <c r="J56" s="158"/>
    </row>
    <row r="57" spans="1:20" s="188" customFormat="1" ht="18" customHeight="1" x14ac:dyDescent="0.2">
      <c r="B57" s="158"/>
      <c r="C57" s="158"/>
      <c r="D57" s="158"/>
      <c r="E57" s="158"/>
      <c r="I57" s="158"/>
      <c r="J57" s="158"/>
    </row>
    <row r="58" spans="1:20" s="188" customFormat="1" ht="18" customHeight="1" x14ac:dyDescent="0.2">
      <c r="B58" s="158"/>
      <c r="C58" s="158"/>
      <c r="D58" s="158"/>
      <c r="E58" s="158"/>
      <c r="I58" s="158"/>
      <c r="J58" s="158"/>
    </row>
    <row r="59" spans="1:20" s="188" customFormat="1" ht="9" customHeight="1" x14ac:dyDescent="0.2">
      <c r="B59" s="158"/>
      <c r="C59" s="158"/>
      <c r="D59" s="158"/>
      <c r="E59" s="158"/>
      <c r="I59" s="158"/>
      <c r="J59" s="158"/>
    </row>
    <row r="60" spans="1:20" ht="18" customHeight="1" x14ac:dyDescent="0.2">
      <c r="A60" s="542"/>
      <c r="D60" s="203"/>
      <c r="N60" s="215"/>
      <c r="O60" s="188"/>
      <c r="P60" s="188"/>
      <c r="Q60" s="188"/>
      <c r="R60" s="188"/>
      <c r="S60" s="188"/>
      <c r="T60" s="188"/>
    </row>
    <row r="61" spans="1:20" s="188" customFormat="1" ht="18" customHeight="1" x14ac:dyDescent="0.2">
      <c r="B61" s="158"/>
      <c r="C61" s="158"/>
      <c r="D61" s="158"/>
      <c r="E61" s="158"/>
      <c r="I61" s="158"/>
      <c r="J61" s="158"/>
    </row>
    <row r="65" spans="1:20" ht="18" customHeight="1" x14ac:dyDescent="0.2">
      <c r="A65" s="542" t="s">
        <v>260</v>
      </c>
      <c r="D65" s="203"/>
      <c r="N65" s="215"/>
      <c r="O65" s="188"/>
      <c r="P65" s="188"/>
      <c r="Q65" s="188"/>
      <c r="R65" s="188"/>
      <c r="S65" s="188"/>
      <c r="T65" s="188"/>
    </row>
    <row r="78" spans="1:20" ht="18" customHeight="1" x14ac:dyDescent="0.2">
      <c r="A78" s="324"/>
    </row>
    <row r="79" spans="1:20" ht="18" customHeight="1" x14ac:dyDescent="0.2">
      <c r="A79" s="324"/>
    </row>
    <row r="90" spans="2:2" ht="18" customHeight="1" x14ac:dyDescent="0.2">
      <c r="B90" s="324"/>
    </row>
  </sheetData>
  <mergeCells count="6">
    <mergeCell ref="A41:E41"/>
    <mergeCell ref="A42:I42"/>
    <mergeCell ref="A1:J1"/>
    <mergeCell ref="A2:J2"/>
    <mergeCell ref="B5:E5"/>
    <mergeCell ref="G5:J5"/>
  </mergeCells>
  <phoneticPr fontId="0" type="noConversion"/>
  <printOptions horizontalCentered="1"/>
  <pageMargins left="0.70866141732283472" right="0.51181102362204722" top="0.51181102362204722" bottom="0.51181102362204722" header="0.51181102362204722" footer="0.51181102362204722"/>
  <pageSetup scale="47"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B36:H36 B38:H38 D37:F37 B35:D35 F35:H35" formula="1"/>
    <ignoredError sqref="G14:G15 G18:G21 H14:H15 H18:H21 H23 H27 G27 G29:H33 G23:G25 F14:F15 B19:F19 F16 B23:F23 D22 B27:F27 D26:F26 B29:F31 D28 D34 B21:F21 B20:D20 F20 F17 F34 D17 D16 B15:E15 B14:D14 B18:D18 F18 F22 B25:F25 B24:D24 F24 F28 B33:F33 B32:D32 F32 B10:D10 D9 F9 F10 G10 H10 G12 H12 B12:C12 D12 D11 D13 F13 F11 F12 E13 E11 E12 E10 E9 D8:F8 H25" formula="1" formulaRange="1"/>
    <ignoredError sqref="I11 G22 E16 E17 E34 E28 E32 E22 E24 E14 E18 G26:H2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3"/>
  <sheetViews>
    <sheetView showGridLines="0" defaultGridColor="0" topLeftCell="A28" colorId="8" zoomScale="75" zoomScaleNormal="75" zoomScaleSheetLayoutView="70" workbookViewId="0">
      <selection activeCell="L26" sqref="L26"/>
    </sheetView>
  </sheetViews>
  <sheetFormatPr defaultColWidth="8.85546875" defaultRowHeight="18" customHeight="1" x14ac:dyDescent="0.2"/>
  <cols>
    <col min="1" max="1" width="99.140625" style="158" customWidth="1"/>
    <col min="2" max="2" width="9.85546875" style="158" hidden="1" customWidth="1"/>
    <col min="3" max="3" width="12.7109375" style="158" hidden="1" customWidth="1"/>
    <col min="4" max="4" width="12.7109375" style="203" customWidth="1"/>
    <col min="5" max="9" width="12.7109375" style="158" customWidth="1"/>
    <col min="10" max="10" width="3.7109375" style="158" customWidth="1"/>
    <col min="11" max="12" width="13.140625" style="158" customWidth="1"/>
    <col min="13" max="13" width="7.140625" style="158" customWidth="1"/>
    <col min="14" max="14" width="17.42578125" style="215" bestFit="1" customWidth="1"/>
    <col min="15" max="15" width="10.42578125" style="188" bestFit="1" customWidth="1"/>
    <col min="16" max="20" width="9.140625" style="188" customWidth="1"/>
    <col min="21" max="16384" width="8.85546875" style="158"/>
  </cols>
  <sheetData>
    <row r="1" spans="1:20" s="188" customFormat="1" ht="24" customHeight="1" x14ac:dyDescent="0.35">
      <c r="A1" s="852" t="s">
        <v>51</v>
      </c>
      <c r="B1" s="852"/>
      <c r="C1" s="852"/>
      <c r="D1" s="852"/>
      <c r="E1" s="852"/>
      <c r="F1" s="852"/>
      <c r="G1" s="852"/>
      <c r="H1" s="852"/>
      <c r="I1" s="852"/>
      <c r="J1" s="852"/>
      <c r="K1" s="852"/>
      <c r="L1" s="852"/>
      <c r="N1" s="215"/>
    </row>
    <row r="2" spans="1:20" s="188" customFormat="1" ht="24" customHeight="1" x14ac:dyDescent="0.3">
      <c r="A2" s="865" t="s">
        <v>168</v>
      </c>
      <c r="B2" s="865"/>
      <c r="C2" s="865"/>
      <c r="D2" s="865"/>
      <c r="E2" s="865"/>
      <c r="F2" s="865"/>
      <c r="G2" s="865"/>
      <c r="H2" s="865"/>
      <c r="I2" s="865"/>
      <c r="J2" s="865"/>
      <c r="K2" s="865"/>
      <c r="L2" s="865"/>
      <c r="N2" s="215"/>
    </row>
    <row r="3" spans="1:20" s="188" customFormat="1" ht="24" customHeight="1" x14ac:dyDescent="0.3">
      <c r="A3" s="288"/>
      <c r="B3" s="288"/>
      <c r="C3" s="288"/>
      <c r="D3" s="325"/>
      <c r="E3" s="288"/>
      <c r="F3" s="288"/>
      <c r="G3" s="288"/>
      <c r="H3" s="288"/>
      <c r="I3" s="288"/>
      <c r="J3" s="288"/>
      <c r="K3" s="288"/>
      <c r="L3" s="288"/>
      <c r="N3" s="215"/>
    </row>
    <row r="4" spans="1:20" s="188" customFormat="1" ht="18" customHeight="1" x14ac:dyDescent="0.3">
      <c r="A4" s="288"/>
      <c r="B4" s="326"/>
      <c r="C4" s="326"/>
      <c r="D4" s="327"/>
      <c r="E4" s="326"/>
      <c r="F4" s="328"/>
      <c r="G4" s="328"/>
      <c r="H4" s="476"/>
      <c r="I4" s="328"/>
      <c r="L4" s="186" t="s">
        <v>3</v>
      </c>
      <c r="N4" s="215"/>
    </row>
    <row r="5" spans="1:20" ht="18" customHeight="1" x14ac:dyDescent="0.25">
      <c r="A5" s="188"/>
      <c r="B5" s="754"/>
      <c r="C5" s="755"/>
      <c r="D5" s="854" t="s">
        <v>25</v>
      </c>
      <c r="E5" s="855"/>
      <c r="F5" s="855"/>
      <c r="G5" s="855"/>
      <c r="H5" s="855"/>
      <c r="I5" s="856"/>
      <c r="K5" s="164" t="s">
        <v>266</v>
      </c>
      <c r="L5" s="164" t="s">
        <v>26</v>
      </c>
    </row>
    <row r="6" spans="1:20" s="188" customFormat="1" ht="18" customHeight="1" x14ac:dyDescent="0.25">
      <c r="A6" s="189" t="s">
        <v>36</v>
      </c>
      <c r="B6" s="167" t="s">
        <v>249</v>
      </c>
      <c r="C6" s="168" t="s">
        <v>250</v>
      </c>
      <c r="D6" s="167" t="s">
        <v>251</v>
      </c>
      <c r="E6" s="168" t="s">
        <v>252</v>
      </c>
      <c r="F6" s="168" t="s">
        <v>184</v>
      </c>
      <c r="G6" s="168" t="s">
        <v>185</v>
      </c>
      <c r="H6" s="168" t="s">
        <v>186</v>
      </c>
      <c r="I6" s="169" t="s">
        <v>187</v>
      </c>
      <c r="J6" s="158"/>
      <c r="K6" s="167">
        <v>2016</v>
      </c>
      <c r="L6" s="170">
        <v>2015</v>
      </c>
      <c r="N6" s="215"/>
    </row>
    <row r="7" spans="1:20" s="198" customFormat="1" ht="18" customHeight="1" x14ac:dyDescent="0.25">
      <c r="A7" s="228" t="s">
        <v>5</v>
      </c>
      <c r="B7" s="637"/>
      <c r="C7" s="196"/>
      <c r="D7" s="778"/>
      <c r="E7" s="763"/>
      <c r="F7" s="329"/>
      <c r="G7" s="196"/>
      <c r="H7" s="196"/>
      <c r="I7" s="331"/>
      <c r="K7" s="330"/>
      <c r="L7" s="332"/>
      <c r="N7" s="215"/>
      <c r="O7" s="188"/>
      <c r="P7" s="188"/>
      <c r="Q7" s="188"/>
      <c r="R7" s="188"/>
      <c r="S7" s="188"/>
      <c r="T7" s="188"/>
    </row>
    <row r="8" spans="1:20" s="198" customFormat="1" ht="18" customHeight="1" x14ac:dyDescent="0.2">
      <c r="A8" s="298" t="s">
        <v>172</v>
      </c>
      <c r="B8" s="119"/>
      <c r="C8" s="120"/>
      <c r="D8" s="570">
        <f>'[20]MD&amp;A 5.4 QTRLY wireLESS 2016'!$B$52</f>
        <v>1608</v>
      </c>
      <c r="E8" s="244">
        <f>+'[21]MD&amp;A 5.4 QTRLY wireLESS 2016'!$B$7</f>
        <v>1573</v>
      </c>
      <c r="F8" s="124">
        <v>1595</v>
      </c>
      <c r="G8" s="120">
        <v>1600</v>
      </c>
      <c r="H8" s="120">
        <v>1568</v>
      </c>
      <c r="I8" s="244">
        <v>1535</v>
      </c>
      <c r="J8" s="335"/>
      <c r="K8" s="243">
        <f>SUM(B8:E8)</f>
        <v>3181</v>
      </c>
      <c r="L8" s="243">
        <f>SUM(F8:I8)</f>
        <v>6298</v>
      </c>
      <c r="M8" s="334"/>
      <c r="N8" s="215"/>
      <c r="O8" s="188"/>
      <c r="P8" s="188"/>
      <c r="Q8" s="188"/>
      <c r="R8" s="188"/>
      <c r="S8" s="188"/>
      <c r="T8" s="188"/>
    </row>
    <row r="9" spans="1:20" s="198" customFormat="1" ht="18" customHeight="1" x14ac:dyDescent="0.2">
      <c r="A9" s="298" t="s">
        <v>106</v>
      </c>
      <c r="B9" s="121"/>
      <c r="C9" s="122"/>
      <c r="D9" s="575">
        <f>'[20]MD&amp;A 5.4 QTRLY wireLESS 2016'!$B$53</f>
        <v>123</v>
      </c>
      <c r="E9" s="250">
        <f>'[21]MD&amp;A 5.4 QTRLY wireLESS 2016'!$B$8-E11</f>
        <v>124</v>
      </c>
      <c r="F9" s="248">
        <v>170</v>
      </c>
      <c r="G9" s="122">
        <v>165</v>
      </c>
      <c r="H9" s="122">
        <v>156</v>
      </c>
      <c r="I9" s="250">
        <v>135</v>
      </c>
      <c r="J9" s="335"/>
      <c r="K9" s="249">
        <f>SUM(B9:E9)</f>
        <v>247</v>
      </c>
      <c r="L9" s="249">
        <f>SUM(F9:I9)</f>
        <v>626</v>
      </c>
      <c r="M9" s="334"/>
      <c r="N9" s="159"/>
      <c r="O9" s="188"/>
      <c r="P9" s="188"/>
      <c r="Q9" s="188"/>
      <c r="R9" s="188"/>
      <c r="S9" s="188"/>
      <c r="T9" s="188"/>
    </row>
    <row r="10" spans="1:20" s="198" customFormat="1" ht="18" customHeight="1" x14ac:dyDescent="0.25">
      <c r="A10" s="226" t="s">
        <v>205</v>
      </c>
      <c r="B10" s="119">
        <f t="shared" ref="B10:I10" si="0">SUM(B8:B9)</f>
        <v>0</v>
      </c>
      <c r="C10" s="120">
        <f t="shared" si="0"/>
        <v>0</v>
      </c>
      <c r="D10" s="570">
        <f t="shared" si="0"/>
        <v>1731</v>
      </c>
      <c r="E10" s="244">
        <f t="shared" si="0"/>
        <v>1697</v>
      </c>
      <c r="F10" s="124">
        <f t="shared" si="0"/>
        <v>1765</v>
      </c>
      <c r="G10" s="120">
        <f t="shared" si="0"/>
        <v>1765</v>
      </c>
      <c r="H10" s="120">
        <f t="shared" si="0"/>
        <v>1724</v>
      </c>
      <c r="I10" s="244">
        <f t="shared" si="0"/>
        <v>1670</v>
      </c>
      <c r="J10" s="203"/>
      <c r="K10" s="127">
        <f>SUM(K8:K9)</f>
        <v>3428</v>
      </c>
      <c r="L10" s="274">
        <f>SUM(L8:L9)</f>
        <v>6924</v>
      </c>
      <c r="M10" s="334"/>
      <c r="N10" s="215"/>
      <c r="O10" s="188"/>
      <c r="P10" s="188"/>
      <c r="Q10" s="188"/>
      <c r="R10" s="188"/>
      <c r="S10" s="188"/>
      <c r="T10" s="188"/>
    </row>
    <row r="11" spans="1:20" s="198" customFormat="1" ht="18" customHeight="1" x14ac:dyDescent="0.2">
      <c r="A11" s="298" t="s">
        <v>107</v>
      </c>
      <c r="B11" s="121"/>
      <c r="C11" s="122"/>
      <c r="D11" s="575">
        <f>'[20]MD&amp;A 5.4 QTRLY wireLESS 2016'!$B$55</f>
        <v>23</v>
      </c>
      <c r="E11" s="250">
        <v>5</v>
      </c>
      <c r="F11" s="121">
        <v>7</v>
      </c>
      <c r="G11" s="122">
        <v>2</v>
      </c>
      <c r="H11" s="122">
        <v>-2</v>
      </c>
      <c r="I11" s="250">
        <v>2</v>
      </c>
      <c r="J11" s="203"/>
      <c r="K11" s="124">
        <f>SUM(B11:E11)</f>
        <v>28</v>
      </c>
      <c r="L11" s="243">
        <f>SUM(F11:I11)</f>
        <v>9</v>
      </c>
      <c r="M11" s="334"/>
      <c r="N11" s="159"/>
      <c r="O11" s="188"/>
      <c r="P11" s="336"/>
      <c r="Q11" s="188"/>
      <c r="R11" s="188"/>
      <c r="S11" s="188"/>
      <c r="T11" s="188"/>
    </row>
    <row r="12" spans="1:20" s="198" customFormat="1" ht="18" customHeight="1" x14ac:dyDescent="0.25">
      <c r="A12" s="226" t="s">
        <v>1</v>
      </c>
      <c r="B12" s="115">
        <f t="shared" ref="B12:I12" si="1">SUM(B10:B11)</f>
        <v>0</v>
      </c>
      <c r="C12" s="116">
        <f t="shared" si="1"/>
        <v>0</v>
      </c>
      <c r="D12" s="684">
        <f t="shared" si="1"/>
        <v>1754</v>
      </c>
      <c r="E12" s="275">
        <f t="shared" si="1"/>
        <v>1702</v>
      </c>
      <c r="F12" s="127">
        <f t="shared" si="1"/>
        <v>1772</v>
      </c>
      <c r="G12" s="116">
        <f t="shared" si="1"/>
        <v>1767</v>
      </c>
      <c r="H12" s="116">
        <f t="shared" si="1"/>
        <v>1722</v>
      </c>
      <c r="I12" s="275">
        <f t="shared" si="1"/>
        <v>1672</v>
      </c>
      <c r="J12" s="203"/>
      <c r="K12" s="274">
        <f>SUM(K10:K11)</f>
        <v>3456</v>
      </c>
      <c r="L12" s="274">
        <f>SUM(L10:L11)</f>
        <v>6933</v>
      </c>
      <c r="M12" s="334"/>
      <c r="N12" s="215"/>
      <c r="O12" s="188"/>
      <c r="P12" s="188"/>
      <c r="Q12" s="188"/>
      <c r="R12" s="188"/>
      <c r="S12" s="188"/>
      <c r="T12" s="188"/>
    </row>
    <row r="13" spans="1:20" s="198" customFormat="1" ht="18" customHeight="1" x14ac:dyDescent="0.2">
      <c r="A13" s="159" t="s">
        <v>173</v>
      </c>
      <c r="B13" s="119"/>
      <c r="C13" s="122"/>
      <c r="D13" s="575">
        <f>'[20]MD&amp;A 5.4 QTRLY wireLESS 2016'!$B$57</f>
        <v>14</v>
      </c>
      <c r="E13" s="250">
        <f>'[21]MD&amp;A 5.4 QTRLY wireLESS 2016'!$B$10</f>
        <v>14</v>
      </c>
      <c r="F13" s="119">
        <v>17</v>
      </c>
      <c r="G13" s="122">
        <v>16</v>
      </c>
      <c r="H13" s="122">
        <v>14</v>
      </c>
      <c r="I13" s="250">
        <v>14</v>
      </c>
      <c r="J13" s="213"/>
      <c r="K13" s="124">
        <f>SUM(B13:E13)</f>
        <v>28</v>
      </c>
      <c r="L13" s="243">
        <f>SUM(F13:I13)</f>
        <v>61</v>
      </c>
      <c r="M13" s="334"/>
      <c r="N13" s="159"/>
      <c r="O13" s="188"/>
      <c r="P13" s="188"/>
      <c r="Q13" s="188"/>
      <c r="R13" s="188"/>
      <c r="S13" s="188"/>
      <c r="T13" s="188"/>
    </row>
    <row r="14" spans="1:20" s="198" customFormat="1" ht="18" customHeight="1" x14ac:dyDescent="0.25">
      <c r="A14" s="226" t="s">
        <v>2</v>
      </c>
      <c r="B14" s="115">
        <f t="shared" ref="B14:I14" si="2">SUM(B12:B13)</f>
        <v>0</v>
      </c>
      <c r="C14" s="116">
        <f t="shared" si="2"/>
        <v>0</v>
      </c>
      <c r="D14" s="684">
        <f t="shared" si="2"/>
        <v>1768</v>
      </c>
      <c r="E14" s="275">
        <f t="shared" si="2"/>
        <v>1716</v>
      </c>
      <c r="F14" s="127">
        <f t="shared" si="2"/>
        <v>1789</v>
      </c>
      <c r="G14" s="116">
        <f t="shared" si="2"/>
        <v>1783</v>
      </c>
      <c r="H14" s="116">
        <f t="shared" si="2"/>
        <v>1736</v>
      </c>
      <c r="I14" s="275">
        <f t="shared" si="2"/>
        <v>1686</v>
      </c>
      <c r="J14" s="213"/>
      <c r="K14" s="274">
        <f>SUM(K12:K13)</f>
        <v>3484</v>
      </c>
      <c r="L14" s="274">
        <f>SUM(L12:L13)</f>
        <v>6994</v>
      </c>
      <c r="M14" s="334"/>
      <c r="N14" s="215"/>
      <c r="O14" s="188"/>
      <c r="P14" s="188"/>
      <c r="Q14" s="188"/>
      <c r="R14" s="188"/>
      <c r="S14" s="188"/>
      <c r="T14" s="188"/>
    </row>
    <row r="15" spans="1:20" s="215" customFormat="1" ht="18" customHeight="1" x14ac:dyDescent="0.25">
      <c r="A15" s="226"/>
      <c r="B15" s="119"/>
      <c r="C15" s="135"/>
      <c r="D15" s="570"/>
      <c r="E15" s="337"/>
      <c r="F15" s="119"/>
      <c r="G15" s="135"/>
      <c r="H15" s="135"/>
      <c r="I15" s="337"/>
      <c r="J15" s="338"/>
      <c r="K15" s="277"/>
      <c r="L15" s="277"/>
      <c r="M15" s="339"/>
    </row>
    <row r="16" spans="1:20" s="215" customFormat="1" ht="18" customHeight="1" x14ac:dyDescent="0.2">
      <c r="A16" s="159" t="s">
        <v>108</v>
      </c>
      <c r="B16" s="119"/>
      <c r="C16" s="135"/>
      <c r="D16" s="570">
        <f>'[20]MD&amp;A 5.4 QTRLY wireLESS 2016'!$B$70-D17</f>
        <v>817</v>
      </c>
      <c r="E16" s="337">
        <f>'[21]MD&amp;A 5.4 QTRLY wireLESS 2016'!$B$23-E17</f>
        <v>794</v>
      </c>
      <c r="F16" s="119">
        <v>965</v>
      </c>
      <c r="G16" s="135">
        <v>886</v>
      </c>
      <c r="H16" s="135">
        <v>840</v>
      </c>
      <c r="I16" s="337">
        <v>780</v>
      </c>
      <c r="J16" s="340"/>
      <c r="K16" s="277">
        <f>SUM(B16:E16)</f>
        <v>1611</v>
      </c>
      <c r="L16" s="277">
        <f>SUM(F16:I16)</f>
        <v>3471</v>
      </c>
      <c r="M16" s="339"/>
      <c r="N16" s="171"/>
      <c r="O16" s="305"/>
      <c r="P16" s="305"/>
      <c r="Q16" s="305"/>
      <c r="R16" s="305"/>
    </row>
    <row r="17" spans="1:20" s="215" customFormat="1" ht="18" customHeight="1" x14ac:dyDescent="0.2">
      <c r="A17" s="159" t="s">
        <v>170</v>
      </c>
      <c r="B17" s="121"/>
      <c r="C17" s="342"/>
      <c r="D17" s="575">
        <f>+'[20]MD&amp;A 5.4 QTRLY wireLESS 2016'!$B$68</f>
        <v>158</v>
      </c>
      <c r="E17" s="344">
        <f>'[21]MD&amp;A 5.4 QTRLY wireLESS 2016'!$B$21</f>
        <v>166</v>
      </c>
      <c r="F17" s="121">
        <v>196</v>
      </c>
      <c r="G17" s="342">
        <v>182</v>
      </c>
      <c r="H17" s="342">
        <v>177</v>
      </c>
      <c r="I17" s="344">
        <v>162</v>
      </c>
      <c r="J17" s="340"/>
      <c r="K17" s="343">
        <f>SUM(B17:E17)</f>
        <v>324</v>
      </c>
      <c r="L17" s="343">
        <f>SUM(F17:I17)</f>
        <v>717</v>
      </c>
      <c r="M17" s="339"/>
      <c r="N17" s="392"/>
      <c r="O17" s="305"/>
      <c r="P17" s="305"/>
      <c r="Q17" s="305"/>
      <c r="R17" s="305"/>
    </row>
    <row r="18" spans="1:20" s="159" customFormat="1" ht="18" customHeight="1" x14ac:dyDescent="0.25">
      <c r="A18" s="226" t="s">
        <v>61</v>
      </c>
      <c r="B18" s="119">
        <f t="shared" ref="B18:I18" si="3">SUM(B16:B17)</f>
        <v>0</v>
      </c>
      <c r="C18" s="135">
        <f t="shared" si="3"/>
        <v>0</v>
      </c>
      <c r="D18" s="570">
        <f t="shared" si="3"/>
        <v>975</v>
      </c>
      <c r="E18" s="337">
        <f t="shared" si="3"/>
        <v>960</v>
      </c>
      <c r="F18" s="119">
        <f t="shared" si="3"/>
        <v>1161</v>
      </c>
      <c r="G18" s="135">
        <f t="shared" si="3"/>
        <v>1068</v>
      </c>
      <c r="H18" s="135">
        <f t="shared" si="3"/>
        <v>1017</v>
      </c>
      <c r="I18" s="337">
        <f t="shared" si="3"/>
        <v>942</v>
      </c>
      <c r="J18" s="345"/>
      <c r="K18" s="277">
        <f>SUM(K16:K17)</f>
        <v>1935</v>
      </c>
      <c r="L18" s="277">
        <f>SUM(L16:L17)</f>
        <v>4188</v>
      </c>
      <c r="M18" s="339"/>
      <c r="N18" s="305"/>
      <c r="O18" s="305"/>
      <c r="P18" s="305"/>
      <c r="Q18" s="305"/>
      <c r="R18" s="305"/>
      <c r="S18" s="215"/>
      <c r="T18" s="215"/>
    </row>
    <row r="19" spans="1:20" s="198" customFormat="1" ht="18" customHeight="1" x14ac:dyDescent="0.25">
      <c r="A19" s="226"/>
      <c r="B19" s="346"/>
      <c r="C19" s="224"/>
      <c r="D19" s="664"/>
      <c r="E19" s="348"/>
      <c r="F19" s="224"/>
      <c r="G19" s="224"/>
      <c r="H19" s="333"/>
      <c r="I19" s="348"/>
      <c r="J19" s="349"/>
      <c r="K19" s="347"/>
      <c r="L19" s="347"/>
      <c r="M19" s="334"/>
      <c r="N19" s="305"/>
      <c r="O19" s="305"/>
      <c r="P19" s="305"/>
      <c r="Q19" s="305"/>
      <c r="R19" s="305"/>
      <c r="S19" s="188"/>
      <c r="T19" s="188"/>
    </row>
    <row r="20" spans="1:20" s="198" customFormat="1" ht="21.75" customHeight="1" thickBot="1" x14ac:dyDescent="0.3">
      <c r="A20" s="226" t="s">
        <v>76</v>
      </c>
      <c r="B20" s="350">
        <f t="shared" ref="B20:I20" si="4">+B14-B18</f>
        <v>0</v>
      </c>
      <c r="C20" s="301">
        <f t="shared" si="4"/>
        <v>0</v>
      </c>
      <c r="D20" s="740">
        <f t="shared" si="4"/>
        <v>793</v>
      </c>
      <c r="E20" s="352">
        <f t="shared" si="4"/>
        <v>756</v>
      </c>
      <c r="F20" s="301">
        <f t="shared" si="4"/>
        <v>628</v>
      </c>
      <c r="G20" s="301">
        <f t="shared" si="4"/>
        <v>715</v>
      </c>
      <c r="H20" s="301">
        <f t="shared" si="4"/>
        <v>719</v>
      </c>
      <c r="I20" s="352">
        <f t="shared" si="4"/>
        <v>744</v>
      </c>
      <c r="J20" s="322"/>
      <c r="K20" s="351">
        <f>+K14-K18</f>
        <v>1549</v>
      </c>
      <c r="L20" s="351">
        <f>+L14-L18</f>
        <v>2806</v>
      </c>
      <c r="M20" s="334"/>
      <c r="N20" s="392"/>
      <c r="O20" s="305"/>
      <c r="P20" s="305"/>
      <c r="Q20" s="305"/>
      <c r="R20" s="305"/>
      <c r="S20" s="188"/>
      <c r="T20" s="188"/>
    </row>
    <row r="21" spans="1:20" s="198" customFormat="1" ht="18" customHeight="1" thickTop="1" x14ac:dyDescent="0.25">
      <c r="A21" s="371"/>
      <c r="B21" s="664"/>
      <c r="C21" s="665"/>
      <c r="D21" s="779"/>
      <c r="E21" s="666"/>
      <c r="F21" s="335"/>
      <c r="G21" s="665"/>
      <c r="H21" s="665"/>
      <c r="I21" s="666"/>
      <c r="J21" s="667"/>
      <c r="K21" s="664"/>
      <c r="L21" s="347"/>
      <c r="M21" s="334"/>
      <c r="N21" s="305"/>
      <c r="O21" s="305"/>
      <c r="P21" s="305"/>
      <c r="Q21" s="305"/>
      <c r="R21" s="305"/>
      <c r="S21" s="188"/>
      <c r="T21" s="188"/>
    </row>
    <row r="22" spans="1:20" s="305" customFormat="1" ht="18" customHeight="1" x14ac:dyDescent="0.25">
      <c r="A22" s="371" t="s">
        <v>225</v>
      </c>
      <c r="B22" s="570"/>
      <c r="C22" s="147"/>
      <c r="D22" s="570">
        <v>146</v>
      </c>
      <c r="E22" s="589">
        <v>126</v>
      </c>
      <c r="F22" s="147">
        <v>175</v>
      </c>
      <c r="G22" s="147">
        <v>156</v>
      </c>
      <c r="H22" s="147">
        <v>143</v>
      </c>
      <c r="I22" s="589">
        <v>128</v>
      </c>
      <c r="J22" s="589"/>
      <c r="K22" s="589">
        <f>SUM(B22:E22)</f>
        <v>272</v>
      </c>
      <c r="L22" s="243">
        <f>SUM(F22:I22)</f>
        <v>602</v>
      </c>
      <c r="M22" s="354"/>
      <c r="N22" s="705"/>
      <c r="O22" s="705"/>
      <c r="P22" s="705"/>
      <c r="Q22" s="705"/>
      <c r="R22" s="705"/>
      <c r="S22" s="705"/>
      <c r="T22" s="188"/>
    </row>
    <row r="23" spans="1:20" s="305" customFormat="1" ht="18" customHeight="1" x14ac:dyDescent="0.25">
      <c r="A23" s="226"/>
      <c r="B23" s="151"/>
      <c r="C23" s="224"/>
      <c r="D23" s="779"/>
      <c r="E23" s="348"/>
      <c r="F23" s="333"/>
      <c r="G23" s="224"/>
      <c r="H23" s="224"/>
      <c r="I23" s="348"/>
      <c r="J23" s="353"/>
      <c r="K23" s="151"/>
      <c r="L23" s="347"/>
      <c r="M23" s="354"/>
      <c r="N23" s="705"/>
      <c r="O23" s="705"/>
      <c r="P23" s="705"/>
      <c r="Q23" s="705"/>
      <c r="R23" s="705"/>
      <c r="S23" s="705"/>
      <c r="T23" s="188"/>
    </row>
    <row r="24" spans="1:20" s="305" customFormat="1" ht="21" customHeight="1" thickBot="1" x14ac:dyDescent="0.3">
      <c r="A24" s="226" t="s">
        <v>164</v>
      </c>
      <c r="B24" s="350">
        <f t="shared" ref="B24:I24" si="5">+B20+B22</f>
        <v>0</v>
      </c>
      <c r="C24" s="301">
        <f t="shared" si="5"/>
        <v>0</v>
      </c>
      <c r="D24" s="740">
        <f t="shared" si="5"/>
        <v>939</v>
      </c>
      <c r="E24" s="352">
        <f t="shared" si="5"/>
        <v>882</v>
      </c>
      <c r="F24" s="301">
        <f t="shared" si="5"/>
        <v>803</v>
      </c>
      <c r="G24" s="301">
        <f t="shared" si="5"/>
        <v>871</v>
      </c>
      <c r="H24" s="301">
        <f t="shared" si="5"/>
        <v>862</v>
      </c>
      <c r="I24" s="352">
        <f t="shared" si="5"/>
        <v>872</v>
      </c>
      <c r="J24" s="322"/>
      <c r="K24" s="351">
        <f>+K20+K22</f>
        <v>1821</v>
      </c>
      <c r="L24" s="351">
        <f>+L20+L22</f>
        <v>3408</v>
      </c>
      <c r="M24" s="354"/>
      <c r="N24" s="171"/>
      <c r="S24" s="188"/>
      <c r="T24" s="188"/>
    </row>
    <row r="25" spans="1:20" s="198" customFormat="1" ht="18" customHeight="1" thickTop="1" x14ac:dyDescent="0.25">
      <c r="A25" s="226"/>
      <c r="B25" s="642"/>
      <c r="C25" s="309"/>
      <c r="D25" s="780"/>
      <c r="E25" s="357"/>
      <c r="F25" s="356"/>
      <c r="G25" s="309"/>
      <c r="H25" s="355"/>
      <c r="I25" s="357"/>
      <c r="K25" s="358"/>
      <c r="L25" s="359"/>
      <c r="M25" s="334"/>
      <c r="N25" s="305"/>
      <c r="O25" s="305"/>
      <c r="P25" s="305"/>
      <c r="Q25" s="305"/>
      <c r="R25" s="305"/>
      <c r="S25" s="188"/>
      <c r="T25" s="188"/>
    </row>
    <row r="26" spans="1:20" s="198" customFormat="1" ht="18" customHeight="1" x14ac:dyDescent="0.25">
      <c r="A26" s="226" t="s">
        <v>161</v>
      </c>
      <c r="B26" s="311" t="e">
        <f t="shared" ref="B26:I26" si="6">B20/B14</f>
        <v>#DIV/0!</v>
      </c>
      <c r="C26" s="312" t="e">
        <f t="shared" si="6"/>
        <v>#DIV/0!</v>
      </c>
      <c r="D26" s="781">
        <f t="shared" si="6"/>
        <v>0.4485294117647059</v>
      </c>
      <c r="E26" s="462">
        <f t="shared" si="6"/>
        <v>0.44055944055944057</v>
      </c>
      <c r="F26" s="311">
        <f t="shared" si="6"/>
        <v>0.35103409726103968</v>
      </c>
      <c r="G26" s="312">
        <f t="shared" si="6"/>
        <v>0.40100953449242849</v>
      </c>
      <c r="H26" s="312">
        <f t="shared" si="6"/>
        <v>0.41417050691244239</v>
      </c>
      <c r="I26" s="462">
        <f t="shared" si="6"/>
        <v>0.44128113879003561</v>
      </c>
      <c r="J26" s="215"/>
      <c r="K26" s="463">
        <f>K20/K14</f>
        <v>0.44460390355912743</v>
      </c>
      <c r="L26" s="463">
        <f>L20/L14</f>
        <v>0.40120102945381758</v>
      </c>
      <c r="M26" s="334"/>
      <c r="N26" s="171"/>
      <c r="O26" s="305"/>
      <c r="P26" s="305"/>
      <c r="Q26" s="305"/>
      <c r="R26" s="305"/>
      <c r="S26" s="188"/>
      <c r="T26" s="188"/>
    </row>
    <row r="27" spans="1:20" s="198" customFormat="1" ht="18" customHeight="1" x14ac:dyDescent="0.25">
      <c r="A27" s="226"/>
      <c r="B27" s="311"/>
      <c r="C27" s="312"/>
      <c r="D27" s="782"/>
      <c r="E27" s="566"/>
      <c r="F27" s="312"/>
      <c r="G27" s="312"/>
      <c r="H27" s="509"/>
      <c r="I27" s="566"/>
      <c r="J27" s="215"/>
      <c r="K27" s="552"/>
      <c r="L27" s="360"/>
      <c r="M27" s="334"/>
      <c r="N27" s="305"/>
      <c r="O27" s="305"/>
      <c r="P27" s="305"/>
      <c r="Q27" s="305"/>
      <c r="R27" s="305"/>
      <c r="S27" s="188"/>
      <c r="T27" s="188"/>
    </row>
    <row r="28" spans="1:20" s="198" customFormat="1" ht="15.75" x14ac:dyDescent="0.25">
      <c r="A28" s="226" t="s">
        <v>11</v>
      </c>
      <c r="B28" s="124"/>
      <c r="C28" s="120"/>
      <c r="D28" s="570">
        <f>'[20]2016 &amp; 2015 Segmented'!$C$47</f>
        <v>258</v>
      </c>
      <c r="E28" s="244">
        <f>'[21]2016 &amp; 2015 Segmented'!$C$18</f>
        <v>180</v>
      </c>
      <c r="F28" s="124">
        <f>209</f>
        <v>209</v>
      </c>
      <c r="G28" s="120">
        <v>209</v>
      </c>
      <c r="H28" s="120">
        <v>227</v>
      </c>
      <c r="I28" s="244">
        <v>248</v>
      </c>
      <c r="J28" s="244"/>
      <c r="K28" s="337">
        <f>SUM(B28:E28)</f>
        <v>438</v>
      </c>
      <c r="L28" s="243">
        <f>SUM(F28:I28)</f>
        <v>893</v>
      </c>
      <c r="M28" s="334"/>
      <c r="N28" s="171"/>
      <c r="O28" s="569"/>
      <c r="P28" s="569"/>
      <c r="Q28" s="569"/>
      <c r="R28" s="305"/>
      <c r="S28" s="188"/>
      <c r="T28" s="188"/>
    </row>
    <row r="29" spans="1:20" s="198" customFormat="1" ht="18" customHeight="1" x14ac:dyDescent="0.25">
      <c r="A29" s="226"/>
      <c r="B29" s="363"/>
      <c r="C29" s="364"/>
      <c r="D29" s="783"/>
      <c r="E29" s="365"/>
      <c r="F29" s="363"/>
      <c r="G29" s="364"/>
      <c r="H29" s="364"/>
      <c r="I29" s="365"/>
      <c r="K29" s="362"/>
      <c r="L29" s="361"/>
      <c r="M29" s="334"/>
      <c r="N29" s="305"/>
      <c r="O29" s="305"/>
      <c r="P29" s="305"/>
      <c r="Q29" s="305"/>
      <c r="R29" s="305"/>
      <c r="S29" s="188"/>
      <c r="T29" s="188"/>
    </row>
    <row r="30" spans="1:20" s="198" customFormat="1" ht="18" customHeight="1" x14ac:dyDescent="0.25">
      <c r="A30" s="226" t="s">
        <v>214</v>
      </c>
      <c r="B30" s="366" t="e">
        <f t="shared" ref="B30:I30" si="7">B28/B14</f>
        <v>#DIV/0!</v>
      </c>
      <c r="C30" s="315" t="e">
        <f t="shared" si="7"/>
        <v>#DIV/0!</v>
      </c>
      <c r="D30" s="784">
        <f t="shared" si="7"/>
        <v>0.14592760180995476</v>
      </c>
      <c r="E30" s="482">
        <f t="shared" si="7"/>
        <v>0.1048951048951049</v>
      </c>
      <c r="F30" s="366">
        <f t="shared" si="7"/>
        <v>0.11682504192286193</v>
      </c>
      <c r="G30" s="315">
        <f t="shared" si="7"/>
        <v>0.11721817162086372</v>
      </c>
      <c r="H30" s="315">
        <f t="shared" si="7"/>
        <v>0.13076036866359447</v>
      </c>
      <c r="I30" s="482">
        <f t="shared" si="7"/>
        <v>0.14709371293001186</v>
      </c>
      <c r="J30" s="317"/>
      <c r="K30" s="314">
        <f>K28/K14</f>
        <v>0.12571756601607348</v>
      </c>
      <c r="L30" s="483">
        <f>L28/L14</f>
        <v>0.12768086931655706</v>
      </c>
      <c r="M30" s="367"/>
      <c r="N30" s="171"/>
      <c r="O30" s="305"/>
      <c r="P30" s="305"/>
      <c r="Q30" s="305"/>
      <c r="R30" s="305"/>
      <c r="S30" s="188"/>
      <c r="T30" s="188"/>
    </row>
    <row r="31" spans="1:20" s="198" customFormat="1" ht="18" customHeight="1" x14ac:dyDescent="0.25">
      <c r="A31" s="226"/>
      <c r="B31" s="500"/>
      <c r="C31" s="212"/>
      <c r="D31" s="785"/>
      <c r="E31" s="369"/>
      <c r="F31" s="212"/>
      <c r="G31" s="212"/>
      <c r="H31" s="368"/>
      <c r="I31" s="369"/>
      <c r="K31" s="362"/>
      <c r="L31" s="361"/>
      <c r="M31" s="334"/>
      <c r="N31" s="305"/>
      <c r="O31" s="305"/>
      <c r="P31" s="305"/>
      <c r="Q31" s="305"/>
      <c r="R31" s="305"/>
      <c r="S31" s="188"/>
      <c r="T31" s="188"/>
    </row>
    <row r="32" spans="1:20" s="198" customFormat="1" ht="18" customHeight="1" x14ac:dyDescent="0.25">
      <c r="A32" s="226" t="s">
        <v>162</v>
      </c>
      <c r="B32" s="124">
        <f t="shared" ref="B32:I32" si="8">+B20-B28</f>
        <v>0</v>
      </c>
      <c r="C32" s="120">
        <f t="shared" si="8"/>
        <v>0</v>
      </c>
      <c r="D32" s="570">
        <f t="shared" si="8"/>
        <v>535</v>
      </c>
      <c r="E32" s="244">
        <f t="shared" si="8"/>
        <v>576</v>
      </c>
      <c r="F32" s="120">
        <f t="shared" si="8"/>
        <v>419</v>
      </c>
      <c r="G32" s="120">
        <f t="shared" si="8"/>
        <v>506</v>
      </c>
      <c r="H32" s="120">
        <f t="shared" si="8"/>
        <v>492</v>
      </c>
      <c r="I32" s="244">
        <f t="shared" si="8"/>
        <v>496</v>
      </c>
      <c r="J32" s="321"/>
      <c r="K32" s="243">
        <f>+K20-K28</f>
        <v>1111</v>
      </c>
      <c r="L32" s="243">
        <f>+L20-L28</f>
        <v>1913</v>
      </c>
      <c r="M32" s="334"/>
      <c r="N32" s="159"/>
      <c r="O32" s="188"/>
      <c r="P32" s="188"/>
      <c r="Q32" s="188"/>
      <c r="R32" s="188"/>
      <c r="S32" s="188"/>
      <c r="T32" s="188"/>
    </row>
    <row r="33" spans="1:20" s="371" customFormat="1" ht="18" customHeight="1" x14ac:dyDescent="0.25">
      <c r="A33" s="370"/>
      <c r="B33" s="124"/>
      <c r="C33" s="120"/>
      <c r="D33" s="570"/>
      <c r="E33" s="244"/>
      <c r="F33" s="120"/>
      <c r="G33" s="120"/>
      <c r="H33" s="120"/>
      <c r="I33" s="244"/>
      <c r="J33" s="321"/>
      <c r="K33" s="243"/>
      <c r="L33" s="243"/>
      <c r="N33" s="215"/>
      <c r="O33" s="188"/>
      <c r="P33" s="188"/>
      <c r="Q33" s="188"/>
      <c r="R33" s="188"/>
      <c r="S33" s="188"/>
      <c r="T33" s="188"/>
    </row>
    <row r="34" spans="1:20" s="171" customFormat="1" ht="18" customHeight="1" x14ac:dyDescent="0.2">
      <c r="A34" s="159" t="s">
        <v>237</v>
      </c>
      <c r="B34" s="248"/>
      <c r="C34" s="122"/>
      <c r="D34" s="575">
        <f>'[20]MD&amp;A 5.4 QTRLY wireLESS 2016'!$B$80</f>
        <v>9</v>
      </c>
      <c r="E34" s="250">
        <f>'[21]2016 &amp; 2015 Segmented'!$C$22</f>
        <v>9</v>
      </c>
      <c r="F34" s="248">
        <v>25</v>
      </c>
      <c r="G34" s="122">
        <v>14</v>
      </c>
      <c r="H34" s="122">
        <v>36</v>
      </c>
      <c r="I34" s="250">
        <v>6</v>
      </c>
      <c r="J34" s="321"/>
      <c r="K34" s="343">
        <f>SUM(B34:E34)</f>
        <v>18</v>
      </c>
      <c r="L34" s="249">
        <f>SUM(F34:I34)</f>
        <v>81</v>
      </c>
      <c r="M34" s="372"/>
      <c r="N34" s="159"/>
      <c r="O34" s="188"/>
      <c r="P34" s="188"/>
      <c r="Q34" s="188"/>
      <c r="R34" s="188"/>
      <c r="S34" s="188"/>
      <c r="T34" s="188"/>
    </row>
    <row r="35" spans="1:20" s="171" customFormat="1" ht="21" customHeight="1" thickBot="1" x14ac:dyDescent="0.3">
      <c r="A35" s="371" t="s">
        <v>235</v>
      </c>
      <c r="B35" s="740">
        <f>+B20+B34</f>
        <v>0</v>
      </c>
      <c r="C35" s="741">
        <f>+C20+C34</f>
        <v>0</v>
      </c>
      <c r="D35" s="740">
        <f t="shared" ref="D35:I35" si="9">+D34+D20</f>
        <v>802</v>
      </c>
      <c r="E35" s="742">
        <f t="shared" si="9"/>
        <v>765</v>
      </c>
      <c r="F35" s="741">
        <f t="shared" si="9"/>
        <v>653</v>
      </c>
      <c r="G35" s="741">
        <f t="shared" si="9"/>
        <v>729</v>
      </c>
      <c r="H35" s="741">
        <f t="shared" si="9"/>
        <v>755</v>
      </c>
      <c r="I35" s="742">
        <f t="shared" si="9"/>
        <v>750</v>
      </c>
      <c r="J35" s="270"/>
      <c r="K35" s="740">
        <f>+K34+K20</f>
        <v>1567</v>
      </c>
      <c r="L35" s="791">
        <f>+L34+L20</f>
        <v>2887</v>
      </c>
      <c r="M35" s="372"/>
      <c r="O35" s="305"/>
      <c r="P35" s="305"/>
      <c r="Q35" s="305"/>
      <c r="R35" s="305"/>
      <c r="S35" s="305"/>
      <c r="T35" s="305"/>
    </row>
    <row r="36" spans="1:20" s="305" customFormat="1" ht="9" customHeight="1" thickTop="1" x14ac:dyDescent="0.25">
      <c r="A36" s="371"/>
      <c r="B36" s="684"/>
      <c r="C36" s="572"/>
      <c r="D36" s="684"/>
      <c r="E36" s="591"/>
      <c r="F36" s="684"/>
      <c r="G36" s="572"/>
      <c r="H36" s="572"/>
      <c r="I36" s="591"/>
      <c r="J36" s="792"/>
      <c r="K36" s="793"/>
      <c r="L36" s="793"/>
      <c r="M36" s="354"/>
    </row>
    <row r="37" spans="1:20" s="305" customFormat="1" ht="18" customHeight="1" x14ac:dyDescent="0.25">
      <c r="A37" s="371" t="s">
        <v>242</v>
      </c>
      <c r="B37" s="781" t="e">
        <f t="shared" ref="B37:I37" si="10">B35/B14</f>
        <v>#DIV/0!</v>
      </c>
      <c r="C37" s="794" t="e">
        <f t="shared" si="10"/>
        <v>#DIV/0!</v>
      </c>
      <c r="D37" s="781">
        <f t="shared" si="10"/>
        <v>0.45361990950226244</v>
      </c>
      <c r="E37" s="795">
        <f t="shared" si="10"/>
        <v>0.44580419580419578</v>
      </c>
      <c r="F37" s="781">
        <f t="shared" si="10"/>
        <v>0.36500838457238682</v>
      </c>
      <c r="G37" s="794">
        <f t="shared" si="10"/>
        <v>0.40886146943353896</v>
      </c>
      <c r="H37" s="794">
        <f t="shared" si="10"/>
        <v>0.43490783410138251</v>
      </c>
      <c r="I37" s="795">
        <f t="shared" si="10"/>
        <v>0.44483985765124556</v>
      </c>
      <c r="K37" s="781">
        <f>K35/K14</f>
        <v>0.44977037887485649</v>
      </c>
      <c r="L37" s="796">
        <f>L35/L14</f>
        <v>0.412782384901344</v>
      </c>
      <c r="M37" s="797"/>
      <c r="N37" s="171"/>
      <c r="O37" s="798"/>
      <c r="P37" s="798"/>
      <c r="Q37" s="798"/>
      <c r="R37" s="798"/>
      <c r="S37" s="798"/>
    </row>
    <row r="38" spans="1:20" s="198" customFormat="1" ht="9" customHeight="1" x14ac:dyDescent="0.25">
      <c r="A38" s="319"/>
      <c r="B38" s="119"/>
      <c r="C38" s="135"/>
      <c r="D38" s="570"/>
      <c r="E38" s="337"/>
      <c r="F38" s="135"/>
      <c r="G38" s="135"/>
      <c r="H38" s="135"/>
      <c r="I38" s="337"/>
      <c r="J38" s="345"/>
      <c r="K38" s="505"/>
      <c r="L38" s="360"/>
      <c r="M38" s="334"/>
      <c r="N38" s="215"/>
      <c r="O38" s="188"/>
      <c r="P38" s="188"/>
      <c r="Q38" s="188"/>
      <c r="R38" s="188"/>
      <c r="S38" s="188"/>
      <c r="T38" s="188"/>
    </row>
    <row r="39" spans="1:20" s="198" customFormat="1" ht="11.25" customHeight="1" x14ac:dyDescent="0.25">
      <c r="A39" s="319"/>
      <c r="B39" s="374"/>
      <c r="C39" s="375"/>
      <c r="D39" s="786"/>
      <c r="E39" s="377"/>
      <c r="F39" s="375"/>
      <c r="G39" s="375"/>
      <c r="H39" s="376"/>
      <c r="I39" s="377"/>
      <c r="K39" s="378"/>
      <c r="L39" s="379"/>
      <c r="M39" s="334"/>
      <c r="N39" s="565"/>
      <c r="O39" s="373"/>
      <c r="P39" s="373"/>
      <c r="Q39" s="373"/>
      <c r="R39" s="373"/>
      <c r="S39" s="373"/>
      <c r="T39" s="188"/>
    </row>
    <row r="40" spans="1:20" s="198" customFormat="1" ht="11.25" customHeight="1" x14ac:dyDescent="0.25">
      <c r="A40" s="319"/>
      <c r="B40" s="212"/>
      <c r="C40" s="212"/>
      <c r="D40" s="303"/>
      <c r="E40" s="303"/>
      <c r="F40" s="212"/>
      <c r="G40" s="212"/>
      <c r="H40" s="303"/>
      <c r="I40" s="303"/>
      <c r="K40" s="137"/>
      <c r="L40" s="137"/>
      <c r="M40" s="334"/>
      <c r="N40" s="565"/>
      <c r="O40" s="373"/>
      <c r="P40" s="373"/>
      <c r="Q40" s="373"/>
      <c r="R40" s="373"/>
      <c r="S40" s="373"/>
      <c r="T40" s="188"/>
    </row>
    <row r="41" spans="1:20" s="203" customFormat="1" ht="18" customHeight="1" x14ac:dyDescent="0.2">
      <c r="A41" s="867" t="s">
        <v>208</v>
      </c>
      <c r="B41" s="867"/>
      <c r="C41" s="867"/>
      <c r="D41" s="867"/>
      <c r="E41" s="867"/>
      <c r="F41" s="867"/>
      <c r="G41" s="867"/>
      <c r="H41" s="867"/>
      <c r="I41" s="867"/>
      <c r="J41" s="867"/>
      <c r="K41" s="867"/>
      <c r="L41" s="867"/>
      <c r="N41" s="159"/>
    </row>
    <row r="42" spans="1:20" s="159" customFormat="1" ht="15.75" customHeight="1" x14ac:dyDescent="0.2">
      <c r="A42" s="864" t="s">
        <v>234</v>
      </c>
      <c r="B42" s="864"/>
      <c r="C42" s="864"/>
      <c r="D42" s="864"/>
      <c r="E42" s="864"/>
      <c r="F42" s="614"/>
      <c r="G42" s="614"/>
      <c r="H42" s="614"/>
      <c r="I42" s="614"/>
      <c r="J42" s="614"/>
      <c r="L42" s="614"/>
      <c r="M42" s="184"/>
    </row>
    <row r="43" spans="1:20" s="159" customFormat="1" ht="15.75" customHeight="1" x14ac:dyDescent="0.2">
      <c r="A43" s="864"/>
      <c r="B43" s="864"/>
      <c r="C43" s="864"/>
      <c r="D43" s="864"/>
      <c r="E43" s="864"/>
      <c r="F43" s="614"/>
      <c r="G43" s="614"/>
      <c r="H43" s="614"/>
      <c r="I43" s="614"/>
      <c r="J43" s="614"/>
      <c r="K43" s="614"/>
      <c r="L43" s="614"/>
      <c r="M43" s="184"/>
    </row>
    <row r="44" spans="1:20" s="198" customFormat="1" ht="18" customHeight="1" x14ac:dyDescent="0.2">
      <c r="E44" s="203"/>
      <c r="N44" s="215"/>
      <c r="O44" s="188"/>
      <c r="P44" s="188"/>
      <c r="Q44" s="188"/>
      <c r="R44" s="188"/>
      <c r="S44" s="188"/>
      <c r="T44" s="188"/>
    </row>
    <row r="45" spans="1:20" s="198" customFormat="1" ht="18" customHeight="1" x14ac:dyDescent="0.2">
      <c r="E45" s="203"/>
      <c r="N45" s="215"/>
      <c r="O45" s="188"/>
      <c r="P45" s="188"/>
      <c r="Q45" s="188"/>
      <c r="R45" s="188"/>
      <c r="S45" s="188"/>
      <c r="T45" s="188"/>
    </row>
    <row r="46" spans="1:20" s="198" customFormat="1" ht="18" customHeight="1" x14ac:dyDescent="0.2">
      <c r="E46" s="203"/>
      <c r="N46" s="215"/>
      <c r="O46" s="188"/>
      <c r="P46" s="188"/>
      <c r="Q46" s="188"/>
      <c r="R46" s="188"/>
      <c r="S46" s="188"/>
      <c r="T46" s="188"/>
    </row>
    <row r="47" spans="1:20" s="198" customFormat="1" ht="18" customHeight="1" x14ac:dyDescent="0.2">
      <c r="E47" s="203"/>
      <c r="N47" s="215"/>
      <c r="O47" s="188"/>
      <c r="P47" s="188"/>
      <c r="Q47" s="188"/>
      <c r="R47" s="188"/>
      <c r="S47" s="188"/>
      <c r="T47" s="188"/>
    </row>
    <row r="48" spans="1:20" s="188" customFormat="1" ht="18" customHeight="1" x14ac:dyDescent="0.2">
      <c r="D48" s="198"/>
      <c r="E48" s="158"/>
      <c r="N48" s="215"/>
    </row>
    <row r="49" spans="1:14" s="188" customFormat="1" ht="18" customHeight="1" x14ac:dyDescent="0.2">
      <c r="D49" s="198"/>
      <c r="E49" s="158"/>
      <c r="N49" s="215"/>
    </row>
    <row r="50" spans="1:14" s="188" customFormat="1" ht="18" customHeight="1" x14ac:dyDescent="0.2">
      <c r="D50" s="198"/>
      <c r="E50" s="158"/>
      <c r="N50" s="215"/>
    </row>
    <row r="51" spans="1:14" s="188" customFormat="1" ht="18" customHeight="1" x14ac:dyDescent="0.2">
      <c r="D51" s="198"/>
      <c r="E51" s="158"/>
      <c r="N51" s="215"/>
    </row>
    <row r="52" spans="1:14" s="188" customFormat="1" ht="18" customHeight="1" x14ac:dyDescent="0.2">
      <c r="D52" s="198"/>
      <c r="E52" s="158"/>
      <c r="N52" s="215"/>
    </row>
    <row r="53" spans="1:14" s="188" customFormat="1" ht="18" customHeight="1" x14ac:dyDescent="0.2">
      <c r="D53" s="198"/>
      <c r="E53" s="158"/>
      <c r="N53" s="215"/>
    </row>
    <row r="54" spans="1:14" s="188" customFormat="1" ht="18" customHeight="1" x14ac:dyDescent="0.2">
      <c r="D54" s="198"/>
      <c r="E54" s="158"/>
      <c r="N54" s="215"/>
    </row>
    <row r="55" spans="1:14" s="188" customFormat="1" ht="7.5" customHeight="1" x14ac:dyDescent="0.2">
      <c r="D55" s="198"/>
      <c r="E55" s="158"/>
      <c r="N55" s="215"/>
    </row>
    <row r="56" spans="1:14" s="188" customFormat="1" ht="6" customHeight="1" x14ac:dyDescent="0.2">
      <c r="D56" s="198"/>
      <c r="E56" s="158"/>
      <c r="N56" s="215"/>
    </row>
    <row r="61" spans="1:14" ht="18" customHeight="1" x14ac:dyDescent="0.2">
      <c r="A61" s="542" t="s">
        <v>260</v>
      </c>
    </row>
    <row r="63" spans="1:14" ht="18" customHeight="1" x14ac:dyDescent="0.2">
      <c r="A63" s="756"/>
    </row>
  </sheetData>
  <mergeCells count="6">
    <mergeCell ref="A43:E43"/>
    <mergeCell ref="A1:L1"/>
    <mergeCell ref="A2:L2"/>
    <mergeCell ref="A41:L41"/>
    <mergeCell ref="A42:E42"/>
    <mergeCell ref="D5:I5"/>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L29:L33 L15 L18:L21 L16 L17 K22:L22 L28 L34 K8:L8" formulaRange="1"/>
    <ignoredError sqref="L10 L9 L12 L11 L14 L13 K18:K21 K29:K33 K28 K34 K10 K12 K14 K15 K11 K9 K13 K16:K17" formula="1" formulaRange="1"/>
    <ignoredError sqref="K23:K25 K27 D10:E10 D12:E1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48"/>
  <sheetViews>
    <sheetView showGridLines="0" defaultGridColor="0" topLeftCell="A13" colorId="8" zoomScale="75" zoomScaleNormal="75" zoomScaleSheetLayoutView="70" workbookViewId="0">
      <selection activeCell="A38" sqref="A38:L38"/>
    </sheetView>
  </sheetViews>
  <sheetFormatPr defaultColWidth="8.85546875" defaultRowHeight="18" customHeight="1" x14ac:dyDescent="0.2"/>
  <cols>
    <col min="1" max="1" width="80.42578125" style="158" customWidth="1"/>
    <col min="2" max="5" width="12.7109375" style="158" customWidth="1"/>
    <col min="6" max="6" width="3.7109375" style="171" customWidth="1"/>
    <col min="7" max="9" width="12.7109375" style="158" customWidth="1"/>
    <col min="10" max="10" width="14.28515625" style="158" customWidth="1"/>
    <col min="11" max="11" width="8.85546875" style="158"/>
    <col min="12" max="12" width="8.85546875" style="158" customWidth="1"/>
    <col min="13" max="13" width="10.42578125" style="158" customWidth="1"/>
    <col min="14" max="16384" width="8.85546875" style="158"/>
  </cols>
  <sheetData>
    <row r="1" spans="1:12" ht="24" customHeight="1" x14ac:dyDescent="0.35">
      <c r="A1" s="852" t="s">
        <v>51</v>
      </c>
      <c r="B1" s="852"/>
      <c r="C1" s="852"/>
      <c r="D1" s="852"/>
      <c r="E1" s="852"/>
      <c r="F1" s="852"/>
      <c r="G1" s="858"/>
      <c r="H1" s="858"/>
      <c r="I1" s="858"/>
      <c r="J1" s="858"/>
    </row>
    <row r="2" spans="1:12" s="380" customFormat="1" ht="24" customHeight="1" x14ac:dyDescent="0.3">
      <c r="A2" s="853" t="s">
        <v>167</v>
      </c>
      <c r="B2" s="853"/>
      <c r="C2" s="853"/>
      <c r="D2" s="853"/>
      <c r="E2" s="853"/>
      <c r="F2" s="853"/>
      <c r="G2" s="869"/>
      <c r="H2" s="869"/>
      <c r="I2" s="869"/>
      <c r="J2" s="869"/>
      <c r="L2" s="188"/>
    </row>
    <row r="3" spans="1:12" s="380" customFormat="1" ht="18" customHeight="1" x14ac:dyDescent="0.3">
      <c r="A3" s="288"/>
      <c r="B3" s="288"/>
      <c r="C3" s="288"/>
      <c r="D3" s="288"/>
      <c r="E3" s="288"/>
      <c r="F3" s="400"/>
      <c r="G3" s="381"/>
      <c r="H3" s="381"/>
      <c r="I3" s="638"/>
      <c r="J3" s="186" t="s">
        <v>3</v>
      </c>
    </row>
    <row r="5" spans="1:12" ht="18" customHeight="1" x14ac:dyDescent="0.25">
      <c r="A5" s="188"/>
      <c r="B5" s="854" t="s">
        <v>267</v>
      </c>
      <c r="C5" s="855"/>
      <c r="D5" s="855"/>
      <c r="E5" s="856"/>
      <c r="G5" s="854" t="s">
        <v>266</v>
      </c>
      <c r="H5" s="855"/>
      <c r="I5" s="855"/>
      <c r="J5" s="856"/>
    </row>
    <row r="6" spans="1:12" ht="18.75" customHeight="1" x14ac:dyDescent="0.25">
      <c r="A6" s="189"/>
      <c r="B6" s="167">
        <v>2016</v>
      </c>
      <c r="C6" s="168">
        <v>2015</v>
      </c>
      <c r="D6" s="190" t="s">
        <v>9</v>
      </c>
      <c r="E6" s="191" t="s">
        <v>10</v>
      </c>
      <c r="G6" s="167">
        <v>2016</v>
      </c>
      <c r="H6" s="168">
        <v>2015</v>
      </c>
      <c r="I6" s="190" t="s">
        <v>9</v>
      </c>
      <c r="J6" s="191" t="s">
        <v>10</v>
      </c>
    </row>
    <row r="7" spans="1:12" s="171" customFormat="1" ht="18" customHeight="1" x14ac:dyDescent="0.25">
      <c r="A7" s="226" t="s">
        <v>54</v>
      </c>
      <c r="B7" s="382"/>
      <c r="C7" s="383"/>
      <c r="D7" s="383"/>
      <c r="E7" s="384"/>
      <c r="G7" s="382"/>
      <c r="H7" s="383"/>
      <c r="I7" s="383"/>
      <c r="J7" s="384"/>
    </row>
    <row r="8" spans="1:12" s="171" customFormat="1" ht="18" customHeight="1" x14ac:dyDescent="0.2">
      <c r="A8" s="159" t="s">
        <v>7</v>
      </c>
      <c r="B8" s="570">
        <f>'Wireless Stats History'!D8</f>
        <v>247</v>
      </c>
      <c r="C8" s="231">
        <f>'Wireless Stats History'!H8</f>
        <v>249</v>
      </c>
      <c r="D8" s="147">
        <f>B8-C8</f>
        <v>-2</v>
      </c>
      <c r="E8" s="662">
        <f>IF(ISERROR(D8/C8),"n.m.",IF(ABS((D8/ABS(C8)))&gt;=1,"n.m.",(D8/ABS(C8))))</f>
        <v>-8.0321285140562242E-3</v>
      </c>
      <c r="G8" s="570">
        <f>SUM('Wireless Stats History'!D8:E8)</f>
        <v>459</v>
      </c>
      <c r="H8" s="231">
        <f>SUM('Wireless Stats History'!H8:I8)</f>
        <v>472</v>
      </c>
      <c r="I8" s="147">
        <f>G8-H8</f>
        <v>-13</v>
      </c>
      <c r="J8" s="662">
        <f>IF(ISERROR(I8/H8),"n.m.",IF(ABS((I8/ABS(H8)))&gt;=1,"n.m.",(I8/ABS(H8))))</f>
        <v>-2.7542372881355932E-2</v>
      </c>
    </row>
    <row r="9" spans="1:12" s="171" customFormat="1" ht="18" customHeight="1" x14ac:dyDescent="0.2">
      <c r="A9" s="159" t="s">
        <v>8</v>
      </c>
      <c r="B9" s="686">
        <f>'Wireless Stats History'!D9</f>
        <v>84</v>
      </c>
      <c r="C9" s="668">
        <f>'Wireless Stats History'!H9</f>
        <v>106</v>
      </c>
      <c r="D9" s="571">
        <f>B9-C9</f>
        <v>-22</v>
      </c>
      <c r="E9" s="687">
        <f>IF(ISERROR(D9/C9),"n.m.",IF(ABS((D9/ABS(C9)))&gt;=1,"n.m.",(D9/ABS(C9))))</f>
        <v>-0.20754716981132076</v>
      </c>
      <c r="G9" s="570">
        <f>SUM('Wireless Stats History'!D9:E9)</f>
        <v>163</v>
      </c>
      <c r="H9" s="231">
        <f>SUM('Wireless Stats History'!H9:I9)</f>
        <v>210</v>
      </c>
      <c r="I9" s="571">
        <f>G9-H9</f>
        <v>-47</v>
      </c>
      <c r="J9" s="687">
        <f>IF(ISERROR(I9/H9),"n.m.",IF(ABS((I9/ABS(H9)))&gt;=1,"n.m.",(I9/ABS(H9))))</f>
        <v>-0.22380952380952382</v>
      </c>
    </row>
    <row r="10" spans="1:12" s="171" customFormat="1" ht="18" customHeight="1" x14ac:dyDescent="0.2">
      <c r="A10" s="159" t="s">
        <v>6</v>
      </c>
      <c r="B10" s="684">
        <f>SUM(B8:B9)</f>
        <v>331</v>
      </c>
      <c r="C10" s="572">
        <f>SUM(C8:C9)</f>
        <v>355</v>
      </c>
      <c r="D10" s="147">
        <f>B10-C10</f>
        <v>-24</v>
      </c>
      <c r="E10" s="662">
        <f>IF(ISERROR(D10/C10),"n.m.",IF(ABS((D10/ABS(C10)))&gt;=1,"n.m.",(D10/ABS(C10))))</f>
        <v>-6.7605633802816895E-2</v>
      </c>
      <c r="G10" s="684">
        <f>SUM(G8:G9)</f>
        <v>622</v>
      </c>
      <c r="H10" s="572">
        <f>SUM(H8:H9)</f>
        <v>682</v>
      </c>
      <c r="I10" s="147">
        <f>G10-H10</f>
        <v>-60</v>
      </c>
      <c r="J10" s="662">
        <f>IF(ISERROR(I10/H10),"n.m.",IF(ABS((I10/ABS(H10)))&gt;=1,"n.m.",(I10/ABS(H10))))</f>
        <v>-8.797653958944282E-2</v>
      </c>
    </row>
    <row r="11" spans="1:12" s="203" customFormat="1" ht="18" customHeight="1" x14ac:dyDescent="0.2">
      <c r="A11" s="159"/>
      <c r="B11" s="574"/>
      <c r="C11" s="231"/>
      <c r="D11" s="688"/>
      <c r="E11" s="669"/>
      <c r="F11" s="171"/>
      <c r="G11" s="573"/>
      <c r="H11" s="688"/>
      <c r="I11" s="688"/>
      <c r="J11" s="669"/>
    </row>
    <row r="12" spans="1:12" s="203" customFormat="1" ht="18" customHeight="1" x14ac:dyDescent="0.25">
      <c r="A12" s="226" t="s">
        <v>174</v>
      </c>
      <c r="B12" s="574"/>
      <c r="C12" s="231"/>
      <c r="D12" s="231"/>
      <c r="E12" s="669"/>
      <c r="F12" s="171"/>
      <c r="G12" s="574"/>
      <c r="H12" s="231"/>
      <c r="I12" s="231"/>
      <c r="J12" s="669"/>
    </row>
    <row r="13" spans="1:12" s="203" customFormat="1" ht="18" customHeight="1" x14ac:dyDescent="0.2">
      <c r="A13" s="159" t="s">
        <v>7</v>
      </c>
      <c r="B13" s="570">
        <f>'Wireless Stats History'!D13</f>
        <v>61</v>
      </c>
      <c r="C13" s="231">
        <f>'Wireless Stats History'!H13</f>
        <v>76</v>
      </c>
      <c r="D13" s="147">
        <f>B13-C13</f>
        <v>-15</v>
      </c>
      <c r="E13" s="662">
        <f>IF(ISERROR(D13/C13),"n.m.",IF(ABS((D13/ABS(C13)))&gt;=1,"n.m.",(D13/ABS(C13))))</f>
        <v>-0.19736842105263158</v>
      </c>
      <c r="F13" s="171"/>
      <c r="G13" s="570">
        <f>SUM('Wireless Stats History'!D13:E13)</f>
        <v>69</v>
      </c>
      <c r="H13" s="231">
        <f>SUM('Wireless Stats History'!H13:I13)</f>
        <v>113</v>
      </c>
      <c r="I13" s="147">
        <f>G13-H13</f>
        <v>-44</v>
      </c>
      <c r="J13" s="662">
        <f>IF(ISERROR(I13/H13),"n.m.",IF(ABS((I13/ABS(H13)))&gt;=1,"n.m.",(I13/ABS(H13))))</f>
        <v>-0.38938053097345132</v>
      </c>
    </row>
    <row r="14" spans="1:12" s="203" customFormat="1" ht="18" customHeight="1" x14ac:dyDescent="0.2">
      <c r="A14" s="159" t="s">
        <v>8</v>
      </c>
      <c r="B14" s="575">
        <f>'Wireless Stats History'!D14</f>
        <v>-21</v>
      </c>
      <c r="C14" s="668">
        <f>'Wireless Stats History'!H14</f>
        <v>-13</v>
      </c>
      <c r="D14" s="571">
        <f>B14-C14</f>
        <v>-8</v>
      </c>
      <c r="E14" s="687">
        <f>IF(ISERROR(D14/C14),"n.m.",IF(ABS((D14/ABS(C14)))&gt;=1,"n.m.",(D14/ABS(C14))))</f>
        <v>-0.61538461538461542</v>
      </c>
      <c r="F14" s="171"/>
      <c r="G14" s="570">
        <f>SUM('Wireless Stats History'!D14:E14)</f>
        <v>-54</v>
      </c>
      <c r="H14" s="231">
        <f>SUM('Wireless Stats History'!H14:I14)</f>
        <v>-42</v>
      </c>
      <c r="I14" s="571">
        <f>G14-H14</f>
        <v>-12</v>
      </c>
      <c r="J14" s="687">
        <f>IF(ISERROR(I14/H14),"n.m.",IF(ABS((I14/ABS(H14)))&gt;=1,"n.m.",(I14/ABS(H14))))</f>
        <v>-0.2857142857142857</v>
      </c>
      <c r="L14" s="299"/>
    </row>
    <row r="15" spans="1:12" s="203" customFormat="1" ht="18" customHeight="1" x14ac:dyDescent="0.2">
      <c r="A15" s="159" t="s">
        <v>6</v>
      </c>
      <c r="B15" s="570">
        <f>'Wireless Stats History'!D15</f>
        <v>40</v>
      </c>
      <c r="C15" s="572">
        <f>SUM(C13:C14)</f>
        <v>63</v>
      </c>
      <c r="D15" s="147">
        <f>B15-C15</f>
        <v>-23</v>
      </c>
      <c r="E15" s="662">
        <f>IF(ISERROR(D15/C15),"n.m.",IF(ABS((D15/ABS(C15)))&gt;=1,"n.m.",(D15/ABS(C15))))</f>
        <v>-0.36507936507936506</v>
      </c>
      <c r="F15" s="171"/>
      <c r="G15" s="684">
        <f>SUM(G13:G14)</f>
        <v>15</v>
      </c>
      <c r="H15" s="572">
        <f>SUM(H13:H14)</f>
        <v>71</v>
      </c>
      <c r="I15" s="147">
        <f>G15-H15</f>
        <v>-56</v>
      </c>
      <c r="J15" s="662">
        <f>IF(ISERROR(I15/H15),"n.m.",IF(ABS((I15/ABS(H15)))&gt;=1,"n.m.",(I15/ABS(H15))))</f>
        <v>-0.78873239436619713</v>
      </c>
      <c r="L15" s="299"/>
    </row>
    <row r="16" spans="1:12" s="203" customFormat="1" ht="18" customHeight="1" x14ac:dyDescent="0.2">
      <c r="A16" s="159"/>
      <c r="B16" s="576"/>
      <c r="C16" s="232"/>
      <c r="D16" s="232"/>
      <c r="E16" s="689"/>
      <c r="F16" s="171"/>
      <c r="G16" s="576"/>
      <c r="H16" s="232"/>
      <c r="I16" s="232"/>
      <c r="J16" s="577"/>
    </row>
    <row r="17" spans="1:15" s="203" customFormat="1" ht="18" customHeight="1" x14ac:dyDescent="0.25">
      <c r="A17" s="226" t="s">
        <v>256</v>
      </c>
      <c r="B17" s="576"/>
      <c r="C17" s="232"/>
      <c r="D17" s="232"/>
      <c r="E17" s="577"/>
      <c r="F17" s="171"/>
      <c r="G17" s="576"/>
      <c r="H17" s="232"/>
      <c r="I17" s="232"/>
      <c r="J17" s="577"/>
      <c r="L17" s="299"/>
    </row>
    <row r="18" spans="1:15" s="203" customFormat="1" ht="18" customHeight="1" x14ac:dyDescent="0.2">
      <c r="A18" s="159" t="s">
        <v>255</v>
      </c>
      <c r="B18" s="570">
        <f>'Wireless Stats History'!D18</f>
        <v>7376</v>
      </c>
      <c r="C18" s="231">
        <f>'Wireless Stats History'!H18</f>
        <v>7221</v>
      </c>
      <c r="D18" s="147">
        <f>B18-C18</f>
        <v>155</v>
      </c>
      <c r="E18" s="662">
        <f>IF(ISERROR(D18/C18),"n.m.",IF(ABS((D18/ABS(C18)))&gt;=1,"n.m.",(D18/ABS(C18))))</f>
        <v>2.146517102894336E-2</v>
      </c>
      <c r="F18" s="171"/>
      <c r="G18" s="570">
        <f>B18</f>
        <v>7376</v>
      </c>
      <c r="H18" s="231">
        <f>C18</f>
        <v>7221</v>
      </c>
      <c r="I18" s="147">
        <f>G18-H18</f>
        <v>155</v>
      </c>
      <c r="J18" s="662">
        <f>IF(ISERROR(I18/H18),"n.m.",IF(ABS((I18/ABS(H18)))&gt;=1,"n.m.",(I18/ABS(H18))))</f>
        <v>2.146517102894336E-2</v>
      </c>
      <c r="L18" s="549"/>
      <c r="M18" s="233"/>
    </row>
    <row r="19" spans="1:15" s="203" customFormat="1" ht="18" customHeight="1" x14ac:dyDescent="0.2">
      <c r="A19" s="159" t="s">
        <v>8</v>
      </c>
      <c r="B19" s="686">
        <f>'Wireless Stats History'!D19</f>
        <v>1051</v>
      </c>
      <c r="C19" s="668">
        <f>'Wireless Stats History'!H19</f>
        <v>1131</v>
      </c>
      <c r="D19" s="571">
        <f>B19-C19</f>
        <v>-80</v>
      </c>
      <c r="E19" s="687">
        <f>IF(ISERROR(D19/C19),"n.m.",IF(ABS((D19/ABS(C19)))&gt;=1,"n.m.",(D19/ABS(C19))))</f>
        <v>-7.0733863837312116E-2</v>
      </c>
      <c r="F19" s="171"/>
      <c r="G19" s="686">
        <f>B19</f>
        <v>1051</v>
      </c>
      <c r="H19" s="668">
        <f>C19</f>
        <v>1131</v>
      </c>
      <c r="I19" s="571">
        <f>G19-H19</f>
        <v>-80</v>
      </c>
      <c r="J19" s="687">
        <f>IF(ISERROR(I19/H19),"n.m.",IF(ABS((I19/ABS(H19)))&gt;=1,"n.m.",(I19/ABS(H19))))</f>
        <v>-7.0733863837312116E-2</v>
      </c>
      <c r="L19" s="549"/>
    </row>
    <row r="20" spans="1:15" s="203" customFormat="1" ht="18" customHeight="1" x14ac:dyDescent="0.2">
      <c r="A20" s="159" t="s">
        <v>257</v>
      </c>
      <c r="B20" s="684">
        <f>+'Wireless Stats History'!D20</f>
        <v>8427</v>
      </c>
      <c r="C20" s="572">
        <f>SUM(C18:C19)</f>
        <v>8352</v>
      </c>
      <c r="D20" s="147">
        <f>B20-C20</f>
        <v>75</v>
      </c>
      <c r="E20" s="662">
        <f>IF(ISERROR(D20/C20),"n.m.",IF(ABS((D20/ABS(C20)))&gt;=1,"n.m.",(D20/ABS(C20))))</f>
        <v>8.9798850574712638E-3</v>
      </c>
      <c r="F20" s="171"/>
      <c r="G20" s="684">
        <f>SUM(G18:G19)</f>
        <v>8427</v>
      </c>
      <c r="H20" s="572">
        <f>SUM(H18:H19)</f>
        <v>8352</v>
      </c>
      <c r="I20" s="147">
        <f>SUM(I18:I19)</f>
        <v>75</v>
      </c>
      <c r="J20" s="662">
        <f>IF(ISERROR(I20/H20),"n.m.",IF(ABS((I20/ABS(H20)))&gt;=1,"n.m.",(I20/ABS(H20))))</f>
        <v>8.9798850574712638E-3</v>
      </c>
      <c r="L20" s="549"/>
      <c r="N20" s="233"/>
    </row>
    <row r="21" spans="1:15" s="203" customFormat="1" ht="18" customHeight="1" x14ac:dyDescent="0.2">
      <c r="A21" s="159"/>
      <c r="B21" s="578"/>
      <c r="C21" s="579"/>
      <c r="D21" s="579"/>
      <c r="E21" s="580"/>
      <c r="F21" s="581"/>
      <c r="G21" s="578"/>
      <c r="H21" s="579"/>
      <c r="I21" s="579"/>
      <c r="J21" s="669"/>
      <c r="N21" s="411"/>
      <c r="O21" s="411"/>
    </row>
    <row r="22" spans="1:15" s="203" customFormat="1" ht="18" customHeight="1" x14ac:dyDescent="0.25">
      <c r="A22" s="226" t="s">
        <v>215</v>
      </c>
      <c r="B22" s="690">
        <f>'Wireless Stats History'!D22</f>
        <v>64.38</v>
      </c>
      <c r="C22" s="582">
        <f>'Wireless Stats History'!H22</f>
        <v>63.48</v>
      </c>
      <c r="D22" s="582">
        <f>B22-C22</f>
        <v>0.89999999999999858</v>
      </c>
      <c r="E22" s="662">
        <f>IF(ISERROR(D22/C22),"n.m.",IF(ABS((D22/ABS(C22)))&gt;=1,"n.m.",(D22/ABS(C22))))</f>
        <v>1.4177693761814722E-2</v>
      </c>
      <c r="F22" s="581"/>
      <c r="G22" s="690">
        <f>'Wireless Stats History'!K22</f>
        <v>63.73</v>
      </c>
      <c r="H22" s="582">
        <v>62.91</v>
      </c>
      <c r="I22" s="582">
        <f>G22-H22</f>
        <v>0.82000000000000028</v>
      </c>
      <c r="J22" s="663">
        <f>(+G22-H22)/H22</f>
        <v>1.3034493721189006E-2</v>
      </c>
    </row>
    <row r="23" spans="1:15" s="203" customFormat="1" ht="18" customHeight="1" x14ac:dyDescent="0.2">
      <c r="A23" s="159"/>
      <c r="B23" s="583"/>
      <c r="C23" s="232"/>
      <c r="D23" s="232"/>
      <c r="E23" s="577"/>
      <c r="F23" s="171"/>
      <c r="G23" s="583"/>
      <c r="H23" s="232"/>
      <c r="I23" s="232"/>
      <c r="J23" s="577"/>
    </row>
    <row r="24" spans="1:15" s="203" customFormat="1" ht="18" customHeight="1" x14ac:dyDescent="0.25">
      <c r="A24" s="226" t="s">
        <v>216</v>
      </c>
      <c r="B24" s="584"/>
      <c r="C24" s="585"/>
      <c r="D24" s="586"/>
      <c r="E24" s="587"/>
      <c r="F24" s="171"/>
      <c r="G24" s="584"/>
      <c r="H24" s="585"/>
      <c r="I24" s="586"/>
      <c r="J24" s="587"/>
    </row>
    <row r="25" spans="1:15" s="203" customFormat="1" ht="18" customHeight="1" x14ac:dyDescent="0.2">
      <c r="A25" s="298" t="s">
        <v>130</v>
      </c>
      <c r="B25" s="584">
        <f>'Wireless Stats History'!D25</f>
        <v>1.15E-2</v>
      </c>
      <c r="C25" s="585">
        <f>'Wireless Stats History'!H25</f>
        <v>1.17E-2</v>
      </c>
      <c r="D25" s="586">
        <f>(B25-C25)*100</f>
        <v>-2.0000000000000052E-2</v>
      </c>
      <c r="E25" s="587" t="s">
        <v>113</v>
      </c>
      <c r="F25" s="171"/>
      <c r="G25" s="584">
        <f>'Wireless Stats History'!K25</f>
        <v>1.21E-2</v>
      </c>
      <c r="H25" s="585">
        <v>1.23E-2</v>
      </c>
      <c r="I25" s="586">
        <f>(G25-H25)*100</f>
        <v>-2.0000000000000052E-2</v>
      </c>
      <c r="J25" s="587" t="s">
        <v>113</v>
      </c>
    </row>
    <row r="26" spans="1:15" s="203" customFormat="1" ht="18" customHeight="1" x14ac:dyDescent="0.2">
      <c r="A26" s="298" t="s">
        <v>131</v>
      </c>
      <c r="B26" s="584">
        <f>'Wireless Stats History'!D26</f>
        <v>8.9999999999999993E-3</v>
      </c>
      <c r="C26" s="585">
        <f>'Wireless Stats History'!H26</f>
        <v>8.6E-3</v>
      </c>
      <c r="D26" s="586">
        <f>(B26-C26)*100</f>
        <v>3.9999999999999931E-2</v>
      </c>
      <c r="E26" s="587" t="s">
        <v>113</v>
      </c>
      <c r="F26" s="171"/>
      <c r="G26" s="584">
        <f>'Wireless Stats History'!K26</f>
        <v>9.2999999999999992E-3</v>
      </c>
      <c r="H26" s="585">
        <v>8.8000000000000005E-3</v>
      </c>
      <c r="I26" s="586">
        <f>(G26-H26)*100</f>
        <v>4.9999999999999871E-2</v>
      </c>
      <c r="J26" s="587" t="s">
        <v>113</v>
      </c>
    </row>
    <row r="27" spans="1:15" s="203" customFormat="1" ht="18" customHeight="1" x14ac:dyDescent="0.2">
      <c r="A27" s="159"/>
      <c r="B27" s="576"/>
      <c r="C27" s="232"/>
      <c r="D27" s="232"/>
      <c r="E27" s="577"/>
      <c r="F27" s="171"/>
      <c r="G27" s="576"/>
      <c r="H27" s="232"/>
      <c r="I27" s="232"/>
      <c r="J27" s="577"/>
    </row>
    <row r="28" spans="1:15" s="171" customFormat="1" ht="18.75" x14ac:dyDescent="0.25">
      <c r="A28" s="226" t="s">
        <v>217</v>
      </c>
      <c r="B28" s="691">
        <f>'Wireless Stats History'!D28</f>
        <v>442</v>
      </c>
      <c r="C28" s="673">
        <f>'Wireless Stats History'!H28</f>
        <v>404</v>
      </c>
      <c r="D28" s="673">
        <f>B28-C28</f>
        <v>38</v>
      </c>
      <c r="E28" s="662">
        <f>IF(ISERROR(D28/C28),"n.m.",IF(ABS((D28/ABS(C28)))&gt;=1,"n.m.",(D28/ABS(C28))))</f>
        <v>9.405940594059406E-2</v>
      </c>
      <c r="G28" s="691">
        <f>'Wireless Stats History'!K28</f>
        <v>439</v>
      </c>
      <c r="H28" s="673">
        <v>398</v>
      </c>
      <c r="I28" s="673">
        <f>G28-H28</f>
        <v>41</v>
      </c>
      <c r="J28" s="662">
        <f>IF(ISERROR(I28/H28),"n.m.",IF(ABS((I28/ABS(H28)))&gt;=1,"n.m.",(I28/ABS(H28))))</f>
        <v>0.10301507537688442</v>
      </c>
    </row>
    <row r="29" spans="1:15" s="305" customFormat="1" ht="18" customHeight="1" x14ac:dyDescent="0.25">
      <c r="A29" s="371" t="s">
        <v>194</v>
      </c>
      <c r="B29" s="685">
        <f>'Wireless Stats History'!D29</f>
        <v>0.129</v>
      </c>
      <c r="C29" s="671">
        <f>'Wireless Stats History'!H29</f>
        <v>0.121</v>
      </c>
      <c r="D29" s="692">
        <f>(B29-C29)*100</f>
        <v>0.80000000000000071</v>
      </c>
      <c r="E29" s="693" t="s">
        <v>113</v>
      </c>
      <c r="G29" s="685">
        <f>'Wireless Stats History'!K29</f>
        <v>0.13200000000000001</v>
      </c>
      <c r="H29" s="671">
        <f>'[22]Budget QTR'!$N$349</f>
        <v>0.12105530916992076</v>
      </c>
      <c r="I29" s="692">
        <f>(G29-H29)*100</f>
        <v>1.0944690830079249</v>
      </c>
      <c r="J29" s="693" t="s">
        <v>113</v>
      </c>
      <c r="K29" s="304"/>
      <c r="L29" s="770"/>
    </row>
    <row r="30" spans="1:15" s="203" customFormat="1" ht="15.75" x14ac:dyDescent="0.25">
      <c r="A30" s="226"/>
      <c r="B30" s="570"/>
      <c r="C30" s="606"/>
      <c r="D30" s="688"/>
      <c r="E30" s="663"/>
      <c r="F30" s="171"/>
      <c r="G30" s="570"/>
      <c r="H30" s="606"/>
      <c r="I30" s="688"/>
      <c r="J30" s="663"/>
    </row>
    <row r="31" spans="1:15" s="203" customFormat="1" ht="18.75" x14ac:dyDescent="0.25">
      <c r="A31" s="226" t="s">
        <v>195</v>
      </c>
      <c r="B31" s="592">
        <f>'Wireless Stats History'!D31</f>
        <v>35.700000000000003</v>
      </c>
      <c r="C31" s="694">
        <f>'Wireless Stats History'!H31</f>
        <v>35.700000000000003</v>
      </c>
      <c r="D31" s="593">
        <f>B31-C31</f>
        <v>0</v>
      </c>
      <c r="E31" s="662">
        <f>IF(ISERROR(D31/C31),"n.m.",IF(ABS((D31/ABS(C31)))&gt;=1,"n.m.",(D31/ABS(C31))))</f>
        <v>0</v>
      </c>
      <c r="F31" s="592"/>
      <c r="G31" s="592">
        <f>'Wireless Stats History'!D31</f>
        <v>35.700000000000003</v>
      </c>
      <c r="H31" s="694">
        <f>'Wireless Stats History'!H31</f>
        <v>35.700000000000003</v>
      </c>
      <c r="I31" s="593">
        <f>G31-H31</f>
        <v>0</v>
      </c>
      <c r="J31" s="663">
        <f>(+G31-H31)/H31</f>
        <v>0</v>
      </c>
    </row>
    <row r="32" spans="1:15" s="203" customFormat="1" ht="18.75" x14ac:dyDescent="0.25">
      <c r="A32" s="226" t="s">
        <v>196</v>
      </c>
      <c r="B32" s="592">
        <f>'Wireless Stats History'!D32</f>
        <v>35.1</v>
      </c>
      <c r="C32" s="695">
        <f>'Wireless Stats History'!H32</f>
        <v>33.9</v>
      </c>
      <c r="D32" s="593">
        <f>B32-C32</f>
        <v>1.2000000000000028</v>
      </c>
      <c r="E32" s="662">
        <f>IF(ISERROR(D32/C32),"n.m.",IF(ABS((D32/ABS(C32)))&gt;=1,"n.m.",(D32/ABS(C32))))</f>
        <v>3.5398230088495658E-2</v>
      </c>
      <c r="F32" s="592"/>
      <c r="G32" s="592">
        <f>'Wireless Stats History'!D32</f>
        <v>35.1</v>
      </c>
      <c r="H32" s="694">
        <f>'Wireless Stats History'!H32</f>
        <v>33.9</v>
      </c>
      <c r="I32" s="593">
        <f>G32-H32</f>
        <v>1.2000000000000028</v>
      </c>
      <c r="J32" s="663">
        <f>(+G32-H32)/H32</f>
        <v>3.5398230088495658E-2</v>
      </c>
    </row>
    <row r="33" spans="1:19" s="203" customFormat="1" ht="8.25" customHeight="1" x14ac:dyDescent="0.2">
      <c r="A33" s="159"/>
      <c r="B33" s="148"/>
      <c r="C33" s="149"/>
      <c r="D33" s="149"/>
      <c r="E33" s="230"/>
      <c r="F33" s="171"/>
      <c r="G33" s="148"/>
      <c r="H33" s="149"/>
      <c r="I33" s="149"/>
      <c r="J33" s="230"/>
    </row>
    <row r="34" spans="1:19" s="203" customFormat="1" ht="8.25" customHeight="1" x14ac:dyDescent="0.2">
      <c r="B34" s="172"/>
      <c r="C34" s="172"/>
      <c r="D34" s="172"/>
      <c r="E34" s="172"/>
      <c r="F34" s="171"/>
      <c r="G34" s="172"/>
      <c r="H34" s="172"/>
      <c r="I34" s="172"/>
      <c r="J34" s="172"/>
    </row>
    <row r="35" spans="1:19" s="203" customFormat="1" ht="16.5" x14ac:dyDescent="0.2">
      <c r="A35" s="862" t="s">
        <v>165</v>
      </c>
      <c r="B35" s="862"/>
      <c r="C35" s="862"/>
      <c r="D35" s="862"/>
      <c r="E35" s="862"/>
      <c r="F35" s="862"/>
      <c r="G35" s="862"/>
      <c r="H35" s="862"/>
      <c r="I35" s="862"/>
      <c r="J35" s="862"/>
      <c r="K35" s="862"/>
      <c r="L35" s="862"/>
    </row>
    <row r="36" spans="1:19" s="159" customFormat="1" ht="15" customHeight="1" x14ac:dyDescent="0.2">
      <c r="A36" s="863" t="s">
        <v>262</v>
      </c>
      <c r="B36" s="863"/>
      <c r="C36" s="863"/>
      <c r="D36" s="863"/>
      <c r="E36" s="863"/>
      <c r="F36" s="863"/>
      <c r="G36" s="863"/>
      <c r="H36" s="863"/>
      <c r="I36" s="863"/>
      <c r="J36" s="863"/>
      <c r="K36" s="863"/>
      <c r="L36" s="863"/>
      <c r="M36" s="215"/>
      <c r="O36" s="215"/>
      <c r="P36" s="215"/>
      <c r="Q36" s="215"/>
      <c r="R36" s="215"/>
    </row>
    <row r="37" spans="1:19" s="203" customFormat="1" ht="18.75" customHeight="1" x14ac:dyDescent="0.2">
      <c r="A37" s="868" t="s">
        <v>206</v>
      </c>
      <c r="B37" s="868"/>
      <c r="C37" s="868"/>
      <c r="D37" s="868"/>
      <c r="E37" s="868"/>
      <c r="F37" s="868"/>
      <c r="G37" s="868"/>
      <c r="H37" s="868"/>
      <c r="I37" s="868"/>
      <c r="J37" s="868"/>
      <c r="K37" s="868"/>
      <c r="L37" s="868"/>
      <c r="M37" s="188"/>
      <c r="N37" s="188"/>
      <c r="O37" s="188"/>
      <c r="P37" s="188"/>
      <c r="Q37" s="188"/>
      <c r="R37" s="188"/>
      <c r="S37" s="188"/>
    </row>
    <row r="38" spans="1:19" s="203" customFormat="1" ht="16.5" x14ac:dyDescent="0.2">
      <c r="A38" s="868" t="s">
        <v>207</v>
      </c>
      <c r="B38" s="868"/>
      <c r="C38" s="868"/>
      <c r="D38" s="868"/>
      <c r="E38" s="868"/>
      <c r="F38" s="868"/>
      <c r="G38" s="868"/>
      <c r="H38" s="868"/>
      <c r="I38" s="868"/>
      <c r="J38" s="868"/>
      <c r="K38" s="868"/>
      <c r="L38" s="868"/>
      <c r="M38" s="188"/>
      <c r="N38" s="188"/>
      <c r="O38" s="188"/>
      <c r="P38" s="188"/>
      <c r="Q38" s="188"/>
      <c r="R38" s="188"/>
      <c r="S38" s="188"/>
    </row>
    <row r="39" spans="1:19" s="203" customFormat="1" x14ac:dyDescent="0.2">
      <c r="A39" s="237"/>
      <c r="B39" s="237"/>
      <c r="C39" s="237"/>
      <c r="D39" s="237"/>
      <c r="E39" s="237"/>
      <c r="F39" s="672"/>
      <c r="G39" s="237"/>
      <c r="H39" s="237"/>
      <c r="I39" s="237"/>
      <c r="J39" s="237"/>
      <c r="K39" s="237"/>
      <c r="L39" s="237"/>
    </row>
    <row r="40" spans="1:19" s="203" customFormat="1" ht="15.75" customHeight="1" x14ac:dyDescent="0.2">
      <c r="A40" s="237"/>
      <c r="B40" s="237"/>
      <c r="C40" s="237"/>
      <c r="D40" s="237"/>
      <c r="E40" s="237"/>
      <c r="F40" s="672"/>
      <c r="G40" s="237"/>
      <c r="H40" s="237"/>
      <c r="I40" s="237"/>
      <c r="J40" s="237"/>
      <c r="K40" s="237"/>
      <c r="L40" s="237"/>
    </row>
    <row r="41" spans="1:19" s="203" customFormat="1" ht="18" customHeight="1" x14ac:dyDescent="0.2">
      <c r="A41" s="237"/>
      <c r="B41" s="237"/>
      <c r="C41" s="237"/>
      <c r="D41" s="237"/>
      <c r="E41" s="237"/>
      <c r="F41" s="672"/>
      <c r="G41" s="237"/>
      <c r="H41" s="237"/>
      <c r="I41" s="237"/>
      <c r="J41" s="237"/>
    </row>
    <row r="42" spans="1:19" s="203" customFormat="1" ht="18" customHeight="1" x14ac:dyDescent="0.2">
      <c r="F42" s="171"/>
    </row>
    <row r="43" spans="1:19" s="203" customFormat="1" ht="18" customHeight="1" x14ac:dyDescent="0.2">
      <c r="F43" s="171"/>
    </row>
    <row r="44" spans="1:19" s="203" customFormat="1" ht="18" customHeight="1" x14ac:dyDescent="0.2">
      <c r="F44" s="171"/>
    </row>
    <row r="45" spans="1:19" s="203" customFormat="1" ht="21" customHeight="1" x14ac:dyDescent="0.2">
      <c r="F45" s="171"/>
    </row>
    <row r="46" spans="1:19" s="203" customFormat="1" ht="21" customHeight="1" x14ac:dyDescent="0.2">
      <c r="A46" s="562"/>
      <c r="F46" s="171"/>
    </row>
    <row r="47" spans="1:19" s="203" customFormat="1" ht="18" customHeight="1" x14ac:dyDescent="0.2">
      <c r="F47" s="171"/>
    </row>
    <row r="48" spans="1:19" ht="18" customHeight="1" x14ac:dyDescent="0.2">
      <c r="A48" s="203"/>
      <c r="B48" s="203"/>
      <c r="C48" s="203"/>
      <c r="D48" s="203"/>
      <c r="E48" s="203"/>
      <c r="G48" s="203"/>
      <c r="H48" s="203"/>
      <c r="I48" s="203"/>
      <c r="J48" s="203"/>
    </row>
  </sheetData>
  <mergeCells count="8">
    <mergeCell ref="A38:L38"/>
    <mergeCell ref="A35:L35"/>
    <mergeCell ref="A1:J1"/>
    <mergeCell ref="A2:J2"/>
    <mergeCell ref="B5:E5"/>
    <mergeCell ref="G5:J5"/>
    <mergeCell ref="A37:L37"/>
    <mergeCell ref="A36:L36"/>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G10:H12 D28:F28" formulaRange="1"/>
    <ignoredError sqref="D29:F29" formula="1" formulaRange="1"/>
    <ignoredError sqref="I2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1"/>
  <sheetViews>
    <sheetView showGridLines="0" defaultGridColor="0" topLeftCell="A22" colorId="8" zoomScale="75" zoomScaleNormal="75" zoomScaleSheetLayoutView="70" zoomScalePageLayoutView="70" workbookViewId="0">
      <selection activeCell="E15" sqref="E15"/>
    </sheetView>
  </sheetViews>
  <sheetFormatPr defaultColWidth="8.85546875" defaultRowHeight="18" customHeight="1" x14ac:dyDescent="0.2"/>
  <cols>
    <col min="1" max="1" width="80.85546875" style="158" customWidth="1"/>
    <col min="2" max="2" width="12" style="158" hidden="1" customWidth="1"/>
    <col min="3" max="3" width="12.7109375" style="158" hidden="1" customWidth="1"/>
    <col min="4" max="4" width="12.7109375" style="203" customWidth="1"/>
    <col min="5" max="5" width="14.5703125" style="158" customWidth="1"/>
    <col min="6" max="9" width="12.7109375" style="158" customWidth="1"/>
    <col min="10" max="10" width="4.28515625" style="158" customWidth="1"/>
    <col min="11" max="11" width="13.5703125" style="203" customWidth="1"/>
    <col min="12" max="12" width="13.42578125" style="158" customWidth="1"/>
    <col min="13" max="16" width="11.5703125" style="188" customWidth="1"/>
    <col min="17" max="17" width="9.140625" style="188" customWidth="1"/>
    <col min="18" max="18" width="13.7109375" style="188" customWidth="1"/>
    <col min="19" max="16384" width="8.85546875" style="158"/>
  </cols>
  <sheetData>
    <row r="1" spans="1:19" ht="24" customHeight="1" x14ac:dyDescent="0.35">
      <c r="A1" s="852" t="s">
        <v>51</v>
      </c>
      <c r="B1" s="852"/>
      <c r="C1" s="852"/>
      <c r="D1" s="852"/>
      <c r="E1" s="852"/>
      <c r="F1" s="852"/>
      <c r="G1" s="852"/>
      <c r="H1" s="852"/>
      <c r="I1" s="852"/>
      <c r="J1" s="852"/>
      <c r="K1" s="852"/>
      <c r="L1" s="852"/>
    </row>
    <row r="2" spans="1:19" s="380" customFormat="1" ht="24" customHeight="1" x14ac:dyDescent="0.3">
      <c r="A2" s="853" t="s">
        <v>166</v>
      </c>
      <c r="B2" s="853"/>
      <c r="C2" s="853"/>
      <c r="D2" s="853"/>
      <c r="E2" s="853"/>
      <c r="F2" s="853"/>
      <c r="G2" s="853"/>
      <c r="H2" s="853"/>
      <c r="I2" s="853"/>
      <c r="J2" s="853"/>
      <c r="K2" s="853"/>
      <c r="L2" s="853"/>
      <c r="M2" s="188"/>
      <c r="N2" s="188"/>
      <c r="O2" s="188"/>
      <c r="P2" s="188"/>
      <c r="Q2" s="188"/>
      <c r="R2" s="188"/>
    </row>
    <row r="3" spans="1:19" s="380" customFormat="1" ht="18" customHeight="1" x14ac:dyDescent="0.3">
      <c r="A3" s="288"/>
      <c r="B3" s="288"/>
      <c r="C3" s="288"/>
      <c r="D3" s="325"/>
      <c r="E3" s="288"/>
      <c r="F3" s="288"/>
      <c r="G3" s="288"/>
      <c r="H3" s="288"/>
      <c r="I3" s="386"/>
      <c r="K3" s="287"/>
      <c r="L3" s="186" t="s">
        <v>3</v>
      </c>
      <c r="M3" s="188"/>
      <c r="N3" s="188"/>
      <c r="O3" s="188"/>
      <c r="P3" s="188"/>
      <c r="Q3" s="188"/>
      <c r="R3" s="188"/>
    </row>
    <row r="4" spans="1:19" ht="18" customHeight="1" x14ac:dyDescent="0.2">
      <c r="F4" s="460"/>
      <c r="H4" s="387"/>
      <c r="I4" s="387"/>
    </row>
    <row r="5" spans="1:19" ht="18" customHeight="1" x14ac:dyDescent="0.25">
      <c r="A5" s="188"/>
      <c r="B5" s="752"/>
      <c r="C5" s="753"/>
      <c r="D5" s="871" t="s">
        <v>25</v>
      </c>
      <c r="E5" s="872"/>
      <c r="F5" s="872"/>
      <c r="G5" s="872"/>
      <c r="H5" s="872"/>
      <c r="I5" s="873"/>
      <c r="J5" s="544"/>
      <c r="K5" s="164" t="s">
        <v>266</v>
      </c>
      <c r="L5" s="164" t="s">
        <v>26</v>
      </c>
    </row>
    <row r="6" spans="1:19" ht="18" customHeight="1" x14ac:dyDescent="0.25">
      <c r="A6" s="189"/>
      <c r="B6" s="167" t="s">
        <v>249</v>
      </c>
      <c r="C6" s="168" t="s">
        <v>250</v>
      </c>
      <c r="D6" s="167" t="s">
        <v>251</v>
      </c>
      <c r="E6" s="168" t="s">
        <v>252</v>
      </c>
      <c r="F6" s="168" t="s">
        <v>184</v>
      </c>
      <c r="G6" s="168" t="s">
        <v>185</v>
      </c>
      <c r="H6" s="168" t="s">
        <v>186</v>
      </c>
      <c r="I6" s="169" t="s">
        <v>187</v>
      </c>
      <c r="K6" s="167">
        <v>2016</v>
      </c>
      <c r="L6" s="170">
        <v>2015</v>
      </c>
    </row>
    <row r="7" spans="1:19" s="171" customFormat="1" ht="18" customHeight="1" x14ac:dyDescent="0.25">
      <c r="A7" s="371" t="s">
        <v>54</v>
      </c>
      <c r="B7" s="388"/>
      <c r="C7" s="172"/>
      <c r="D7" s="388"/>
      <c r="E7" s="761"/>
      <c r="F7" s="172"/>
      <c r="G7" s="172"/>
      <c r="H7" s="172"/>
      <c r="I7" s="174"/>
      <c r="K7" s="388" t="s">
        <v>3</v>
      </c>
      <c r="L7" s="173"/>
      <c r="M7" s="188"/>
      <c r="N7" s="188"/>
      <c r="O7" s="188"/>
      <c r="P7" s="188"/>
      <c r="Q7" s="188"/>
      <c r="R7" s="188"/>
    </row>
    <row r="8" spans="1:19" s="171" customFormat="1" ht="18" customHeight="1" x14ac:dyDescent="0.2">
      <c r="A8" s="171" t="s">
        <v>7</v>
      </c>
      <c r="B8" s="570"/>
      <c r="C8" s="147"/>
      <c r="D8" s="570">
        <v>247</v>
      </c>
      <c r="E8" s="589">
        <v>212</v>
      </c>
      <c r="F8" s="570">
        <v>273</v>
      </c>
      <c r="G8" s="147">
        <v>269</v>
      </c>
      <c r="H8" s="147">
        <v>249</v>
      </c>
      <c r="I8" s="589">
        <v>223</v>
      </c>
      <c r="J8" s="389"/>
      <c r="K8" s="570">
        <f>SUM(B8:E8)</f>
        <v>459</v>
      </c>
      <c r="L8" s="390">
        <f>SUM(F8:I8)</f>
        <v>1014</v>
      </c>
      <c r="M8" s="336"/>
      <c r="N8" s="188"/>
      <c r="O8" s="188"/>
      <c r="P8" s="188"/>
      <c r="Q8" s="188"/>
      <c r="R8" s="188"/>
    </row>
    <row r="9" spans="1:19" s="171" customFormat="1" ht="18" customHeight="1" x14ac:dyDescent="0.2">
      <c r="A9" s="171" t="s">
        <v>8</v>
      </c>
      <c r="B9" s="575"/>
      <c r="C9" s="571"/>
      <c r="D9" s="575">
        <v>84</v>
      </c>
      <c r="E9" s="590">
        <v>79</v>
      </c>
      <c r="F9" s="575">
        <v>98</v>
      </c>
      <c r="G9" s="571">
        <v>121</v>
      </c>
      <c r="H9" s="571">
        <v>106</v>
      </c>
      <c r="I9" s="590">
        <v>104</v>
      </c>
      <c r="J9" s="389"/>
      <c r="K9" s="570">
        <f>SUM(B9:E9)</f>
        <v>163</v>
      </c>
      <c r="L9" s="391">
        <f>SUM(F9:I9)</f>
        <v>429</v>
      </c>
      <c r="M9" s="188"/>
      <c r="N9" s="188"/>
      <c r="O9" s="188"/>
      <c r="P9" s="188"/>
      <c r="Q9" s="188"/>
      <c r="R9" s="188"/>
    </row>
    <row r="10" spans="1:19" s="171" customFormat="1" ht="18" customHeight="1" x14ac:dyDescent="0.2">
      <c r="A10" s="171" t="s">
        <v>6</v>
      </c>
      <c r="B10" s="684">
        <f t="shared" ref="B10:I10" si="0">SUM(B8:B9)</f>
        <v>0</v>
      </c>
      <c r="C10" s="572">
        <f t="shared" si="0"/>
        <v>0</v>
      </c>
      <c r="D10" s="684">
        <f>SUM(D8:D9)</f>
        <v>331</v>
      </c>
      <c r="E10" s="591">
        <f t="shared" si="0"/>
        <v>291</v>
      </c>
      <c r="F10" s="572">
        <f t="shared" si="0"/>
        <v>371</v>
      </c>
      <c r="G10" s="572">
        <f t="shared" si="0"/>
        <v>390</v>
      </c>
      <c r="H10" s="572">
        <f t="shared" si="0"/>
        <v>355</v>
      </c>
      <c r="I10" s="591">
        <f t="shared" si="0"/>
        <v>327</v>
      </c>
      <c r="J10" s="389"/>
      <c r="K10" s="684">
        <f>SUM(K8:K9)</f>
        <v>622</v>
      </c>
      <c r="L10" s="393">
        <f>SUM(L8:L9)</f>
        <v>1443</v>
      </c>
      <c r="M10" s="188"/>
      <c r="N10" s="188"/>
      <c r="O10" s="188"/>
      <c r="P10" s="188"/>
      <c r="Q10" s="188"/>
      <c r="R10" s="188"/>
    </row>
    <row r="11" spans="1:19" s="171" customFormat="1" ht="14.25" customHeight="1" x14ac:dyDescent="0.2">
      <c r="A11" s="203"/>
      <c r="B11" s="592"/>
      <c r="C11" s="593"/>
      <c r="D11" s="592"/>
      <c r="E11" s="594"/>
      <c r="F11" s="593"/>
      <c r="G11" s="593"/>
      <c r="H11" s="593"/>
      <c r="I11" s="594"/>
      <c r="J11" s="270"/>
      <c r="K11" s="576"/>
      <c r="L11" s="269"/>
      <c r="M11" s="188"/>
      <c r="N11" s="188"/>
      <c r="O11" s="188"/>
      <c r="P11" s="188"/>
      <c r="Q11" s="188"/>
      <c r="R11" s="188"/>
    </row>
    <row r="12" spans="1:19" s="171" customFormat="1" ht="18" customHeight="1" x14ac:dyDescent="0.25">
      <c r="A12" s="319" t="s">
        <v>174</v>
      </c>
      <c r="B12" s="574"/>
      <c r="C12" s="231"/>
      <c r="D12" s="574"/>
      <c r="E12" s="595"/>
      <c r="F12" s="231"/>
      <c r="G12" s="231"/>
      <c r="H12" s="231"/>
      <c r="I12" s="595"/>
      <c r="J12" s="392"/>
      <c r="K12" s="574" t="s">
        <v>3</v>
      </c>
      <c r="L12" s="262"/>
      <c r="M12" s="188"/>
      <c r="N12" s="188"/>
      <c r="O12" s="188"/>
      <c r="P12" s="188"/>
      <c r="Q12" s="188"/>
      <c r="R12" s="188"/>
    </row>
    <row r="13" spans="1:19" s="171" customFormat="1" ht="18" customHeight="1" x14ac:dyDescent="0.2">
      <c r="A13" s="159" t="s">
        <v>7</v>
      </c>
      <c r="B13" s="570"/>
      <c r="C13" s="147"/>
      <c r="D13" s="570">
        <v>61</v>
      </c>
      <c r="E13" s="589">
        <v>8</v>
      </c>
      <c r="F13" s="570">
        <v>62</v>
      </c>
      <c r="G13" s="147">
        <v>69</v>
      </c>
      <c r="H13" s="147">
        <v>76</v>
      </c>
      <c r="I13" s="589">
        <v>37</v>
      </c>
      <c r="J13" s="389"/>
      <c r="K13" s="570">
        <f>SUM(B13:E13)</f>
        <v>69</v>
      </c>
      <c r="L13" s="390">
        <f>SUM(F13:I13)</f>
        <v>244</v>
      </c>
      <c r="M13" s="215"/>
      <c r="N13" s="215"/>
      <c r="O13" s="215"/>
      <c r="P13" s="215"/>
      <c r="Q13" s="215"/>
      <c r="R13" s="215"/>
      <c r="S13" s="159"/>
    </row>
    <row r="14" spans="1:19" s="171" customFormat="1" ht="18" customHeight="1" x14ac:dyDescent="0.2">
      <c r="A14" s="159" t="s">
        <v>8</v>
      </c>
      <c r="B14" s="575"/>
      <c r="C14" s="571"/>
      <c r="D14" s="575">
        <v>-21</v>
      </c>
      <c r="E14" s="590">
        <v>-33</v>
      </c>
      <c r="F14" s="575">
        <v>-26</v>
      </c>
      <c r="G14" s="571">
        <v>0</v>
      </c>
      <c r="H14" s="571">
        <v>-13</v>
      </c>
      <c r="I14" s="590">
        <v>-29</v>
      </c>
      <c r="J14" s="389"/>
      <c r="K14" s="570">
        <f>SUM(B14:E14)</f>
        <v>-54</v>
      </c>
      <c r="L14" s="391">
        <f>SUM(F14:I14)</f>
        <v>-68</v>
      </c>
      <c r="M14" s="215"/>
      <c r="N14" s="341"/>
      <c r="O14" s="215"/>
      <c r="P14" s="215"/>
      <c r="Q14" s="215"/>
      <c r="R14" s="215"/>
      <c r="S14" s="159"/>
    </row>
    <row r="15" spans="1:19" s="171" customFormat="1" ht="18" customHeight="1" x14ac:dyDescent="0.2">
      <c r="A15" s="159" t="s">
        <v>6</v>
      </c>
      <c r="B15" s="684">
        <f>SUM(B13:B14)</f>
        <v>0</v>
      </c>
      <c r="C15" s="572">
        <f t="shared" ref="C15:I15" si="1">SUM(C13:C14)</f>
        <v>0</v>
      </c>
      <c r="D15" s="684">
        <f t="shared" si="1"/>
        <v>40</v>
      </c>
      <c r="E15" s="591">
        <f t="shared" si="1"/>
        <v>-25</v>
      </c>
      <c r="F15" s="572">
        <f t="shared" si="1"/>
        <v>36</v>
      </c>
      <c r="G15" s="572">
        <f t="shared" si="1"/>
        <v>69</v>
      </c>
      <c r="H15" s="572">
        <f t="shared" si="1"/>
        <v>63</v>
      </c>
      <c r="I15" s="591">
        <f t="shared" si="1"/>
        <v>8</v>
      </c>
      <c r="J15" s="389"/>
      <c r="K15" s="684">
        <f>SUM(K13:K14)</f>
        <v>15</v>
      </c>
      <c r="L15" s="393">
        <f>SUM(L13:L14)</f>
        <v>176</v>
      </c>
      <c r="M15" s="215"/>
      <c r="N15" s="341"/>
      <c r="O15" s="215"/>
      <c r="P15" s="215"/>
      <c r="Q15" s="215"/>
      <c r="R15" s="215"/>
      <c r="S15" s="159"/>
    </row>
    <row r="16" spans="1:19" s="171" customFormat="1" ht="14.25" customHeight="1" x14ac:dyDescent="0.2">
      <c r="A16" s="159"/>
      <c r="B16" s="592"/>
      <c r="C16" s="593"/>
      <c r="D16" s="592"/>
      <c r="E16" s="594"/>
      <c r="F16" s="593"/>
      <c r="G16" s="593"/>
      <c r="H16" s="593"/>
      <c r="I16" s="594"/>
      <c r="J16" s="270"/>
      <c r="K16" s="576"/>
      <c r="L16" s="269"/>
      <c r="M16" s="215"/>
      <c r="N16" s="215"/>
      <c r="O16" s="215"/>
      <c r="P16" s="215"/>
      <c r="Q16" s="215"/>
      <c r="R16" s="215"/>
      <c r="S16" s="159"/>
    </row>
    <row r="17" spans="1:19" s="171" customFormat="1" ht="18" customHeight="1" x14ac:dyDescent="0.25">
      <c r="A17" s="371" t="s">
        <v>256</v>
      </c>
      <c r="B17" s="576"/>
      <c r="C17" s="232"/>
      <c r="D17" s="576"/>
      <c r="E17" s="577"/>
      <c r="F17" s="232"/>
      <c r="G17" s="232"/>
      <c r="H17" s="232"/>
      <c r="I17" s="577"/>
      <c r="K17" s="576"/>
      <c r="L17" s="269"/>
      <c r="M17" s="215"/>
      <c r="N17" s="215"/>
      <c r="O17" s="215"/>
      <c r="P17" s="215"/>
      <c r="Q17" s="215"/>
      <c r="R17" s="215"/>
      <c r="S17" s="159"/>
    </row>
    <row r="18" spans="1:19" s="203" customFormat="1" ht="18" customHeight="1" x14ac:dyDescent="0.2">
      <c r="A18" s="203" t="s">
        <v>255</v>
      </c>
      <c r="B18" s="570"/>
      <c r="C18" s="147"/>
      <c r="D18" s="570">
        <f>+D13+E18</f>
        <v>7376</v>
      </c>
      <c r="E18" s="589">
        <f>+F18+E13-45</f>
        <v>7315</v>
      </c>
      <c r="F18" s="570">
        <v>7352</v>
      </c>
      <c r="G18" s="147">
        <v>7290</v>
      </c>
      <c r="H18" s="147">
        <v>7221</v>
      </c>
      <c r="I18" s="589">
        <v>7145</v>
      </c>
      <c r="J18" s="389"/>
      <c r="K18" s="570">
        <f>D18</f>
        <v>7376</v>
      </c>
      <c r="L18" s="390">
        <f>F18</f>
        <v>7352</v>
      </c>
      <c r="M18" s="215"/>
      <c r="N18" s="341"/>
      <c r="O18" s="215"/>
      <c r="P18" s="215"/>
      <c r="Q18" s="215"/>
      <c r="R18" s="215"/>
      <c r="S18" s="159"/>
    </row>
    <row r="19" spans="1:19" s="203" customFormat="1" ht="18" customHeight="1" x14ac:dyDescent="0.2">
      <c r="A19" s="203" t="s">
        <v>8</v>
      </c>
      <c r="B19" s="575"/>
      <c r="C19" s="571"/>
      <c r="D19" s="575">
        <f>+D14+E19</f>
        <v>1051</v>
      </c>
      <c r="E19" s="590">
        <f>+F19+E14</f>
        <v>1072</v>
      </c>
      <c r="F19" s="575">
        <v>1105</v>
      </c>
      <c r="G19" s="571">
        <v>1131</v>
      </c>
      <c r="H19" s="571">
        <v>1131</v>
      </c>
      <c r="I19" s="590">
        <v>1144</v>
      </c>
      <c r="J19" s="389"/>
      <c r="K19" s="570">
        <f>D19</f>
        <v>1051</v>
      </c>
      <c r="L19" s="391">
        <f>F19</f>
        <v>1105</v>
      </c>
      <c r="M19" s="341"/>
      <c r="N19" s="341"/>
      <c r="O19" s="215"/>
      <c r="P19" s="215"/>
      <c r="Q19" s="215"/>
      <c r="R19" s="215"/>
      <c r="S19" s="159"/>
    </row>
    <row r="20" spans="1:19" s="203" customFormat="1" ht="18" customHeight="1" x14ac:dyDescent="0.2">
      <c r="A20" s="203" t="s">
        <v>6</v>
      </c>
      <c r="B20" s="684">
        <f>SUM(B18:B19)</f>
        <v>0</v>
      </c>
      <c r="C20" s="572">
        <f t="shared" ref="C20:I20" si="2">SUM(C18:C19)</f>
        <v>0</v>
      </c>
      <c r="D20" s="684">
        <f t="shared" si="2"/>
        <v>8427</v>
      </c>
      <c r="E20" s="591">
        <f t="shared" si="2"/>
        <v>8387</v>
      </c>
      <c r="F20" s="572">
        <f t="shared" si="2"/>
        <v>8457</v>
      </c>
      <c r="G20" s="572">
        <f t="shared" si="2"/>
        <v>8421</v>
      </c>
      <c r="H20" s="572">
        <f t="shared" si="2"/>
        <v>8352</v>
      </c>
      <c r="I20" s="591">
        <f t="shared" si="2"/>
        <v>8289</v>
      </c>
      <c r="J20" s="389"/>
      <c r="K20" s="684">
        <f>SUM(K18:K19)</f>
        <v>8427</v>
      </c>
      <c r="L20" s="393">
        <f>SUM(L18:L19)</f>
        <v>8457</v>
      </c>
      <c r="M20" s="341"/>
      <c r="N20" s="341"/>
      <c r="O20" s="341"/>
      <c r="P20" s="215"/>
      <c r="Q20" s="215"/>
      <c r="R20" s="215"/>
      <c r="S20" s="159"/>
    </row>
    <row r="21" spans="1:19" s="203" customFormat="1" ht="11.25" customHeight="1" x14ac:dyDescent="0.2">
      <c r="A21" s="159"/>
      <c r="B21" s="576"/>
      <c r="C21" s="232"/>
      <c r="D21" s="576"/>
      <c r="E21" s="577"/>
      <c r="F21" s="232"/>
      <c r="G21" s="232"/>
      <c r="H21" s="232"/>
      <c r="I21" s="577"/>
      <c r="J21" s="171"/>
      <c r="K21" s="576"/>
      <c r="L21" s="269"/>
      <c r="M21" s="215"/>
      <c r="N21" s="215"/>
      <c r="O21" s="215"/>
      <c r="P21" s="215"/>
      <c r="Q21" s="215"/>
      <c r="R21" s="215"/>
      <c r="S21" s="159"/>
    </row>
    <row r="22" spans="1:19" s="203" customFormat="1" ht="18" customHeight="1" x14ac:dyDescent="0.25">
      <c r="A22" s="226" t="s">
        <v>215</v>
      </c>
      <c r="B22" s="578"/>
      <c r="C22" s="579"/>
      <c r="D22" s="578">
        <v>64.38</v>
      </c>
      <c r="E22" s="580">
        <v>63.08</v>
      </c>
      <c r="F22" s="578">
        <v>63.74</v>
      </c>
      <c r="G22" s="579">
        <v>64.22</v>
      </c>
      <c r="H22" s="579">
        <v>63.48</v>
      </c>
      <c r="I22" s="580">
        <v>62.34</v>
      </c>
      <c r="J22" s="581"/>
      <c r="K22" s="771">
        <v>63.73</v>
      </c>
      <c r="L22" s="394">
        <v>63.45</v>
      </c>
      <c r="M22" s="215"/>
      <c r="N22" s="341"/>
      <c r="O22" s="215"/>
      <c r="P22" s="215"/>
      <c r="Q22" s="215"/>
      <c r="R22" s="215"/>
      <c r="S22" s="159"/>
    </row>
    <row r="23" spans="1:19" s="203" customFormat="1" ht="12" customHeight="1" x14ac:dyDescent="0.2">
      <c r="A23" s="159"/>
      <c r="B23" s="583"/>
      <c r="C23" s="232"/>
      <c r="D23" s="576"/>
      <c r="E23" s="577"/>
      <c r="F23" s="596"/>
      <c r="G23" s="232"/>
      <c r="H23" s="232"/>
      <c r="I23" s="577"/>
      <c r="J23" s="171"/>
      <c r="K23" s="576"/>
      <c r="L23" s="269"/>
      <c r="M23" s="215"/>
      <c r="N23" s="215"/>
      <c r="O23" s="215"/>
      <c r="P23" s="215"/>
      <c r="Q23" s="215"/>
      <c r="R23" s="215"/>
      <c r="S23" s="159"/>
    </row>
    <row r="24" spans="1:19" s="203" customFormat="1" ht="18" customHeight="1" x14ac:dyDescent="0.25">
      <c r="A24" s="226" t="s">
        <v>216</v>
      </c>
      <c r="B24" s="597"/>
      <c r="C24" s="598"/>
      <c r="D24" s="597"/>
      <c r="E24" s="599"/>
      <c r="F24" s="597"/>
      <c r="G24" s="598"/>
      <c r="H24" s="598"/>
      <c r="I24" s="599"/>
      <c r="J24" s="171"/>
      <c r="K24" s="600"/>
      <c r="L24" s="395"/>
      <c r="M24" s="215"/>
      <c r="N24" s="215"/>
      <c r="O24" s="215"/>
      <c r="P24" s="215"/>
      <c r="Q24" s="215"/>
      <c r="R24" s="215"/>
      <c r="S24" s="159"/>
    </row>
    <row r="25" spans="1:19" s="203" customFormat="1" ht="18" customHeight="1" x14ac:dyDescent="0.2">
      <c r="A25" s="298" t="s">
        <v>130</v>
      </c>
      <c r="B25" s="597"/>
      <c r="C25" s="598"/>
      <c r="D25" s="597">
        <v>1.15E-2</v>
      </c>
      <c r="E25" s="599">
        <v>1.26E-2</v>
      </c>
      <c r="F25" s="597">
        <v>1.3223947049687032E-2</v>
      </c>
      <c r="G25" s="598">
        <v>1.2800000000000001E-2</v>
      </c>
      <c r="H25" s="598">
        <v>1.17E-2</v>
      </c>
      <c r="I25" s="599">
        <v>1.2800000000000001E-2</v>
      </c>
      <c r="J25" s="171"/>
      <c r="K25" s="597">
        <v>1.21E-2</v>
      </c>
      <c r="L25" s="480">
        <v>1.26E-2</v>
      </c>
      <c r="M25" s="215"/>
      <c r="N25" s="215"/>
      <c r="O25" s="215"/>
      <c r="P25" s="215"/>
      <c r="Q25" s="215"/>
      <c r="R25" s="215"/>
      <c r="S25" s="159"/>
    </row>
    <row r="26" spans="1:19" s="203" customFormat="1" ht="18" customHeight="1" x14ac:dyDescent="0.2">
      <c r="A26" s="298" t="s">
        <v>131</v>
      </c>
      <c r="B26" s="597"/>
      <c r="C26" s="598"/>
      <c r="D26" s="597">
        <v>8.9999999999999993E-3</v>
      </c>
      <c r="E26" s="599">
        <v>9.7000000000000003E-3</v>
      </c>
      <c r="F26" s="597">
        <v>1.0077423512774375E-2</v>
      </c>
      <c r="G26" s="598">
        <v>9.7000000000000003E-3</v>
      </c>
      <c r="H26" s="598">
        <v>8.6E-3</v>
      </c>
      <c r="I26" s="599">
        <v>9.1000000000000004E-3</v>
      </c>
      <c r="J26" s="171"/>
      <c r="K26" s="772">
        <v>9.2999999999999992E-3</v>
      </c>
      <c r="L26" s="480">
        <v>9.3559284521076858E-3</v>
      </c>
      <c r="M26" s="215"/>
      <c r="N26" s="215"/>
      <c r="O26" s="215"/>
      <c r="P26" s="215"/>
      <c r="Q26" s="215"/>
      <c r="R26" s="215"/>
      <c r="S26" s="159"/>
    </row>
    <row r="27" spans="1:19" s="203" customFormat="1" ht="14.25" customHeight="1" x14ac:dyDescent="0.2">
      <c r="A27" s="159"/>
      <c r="B27" s="584"/>
      <c r="C27" s="585"/>
      <c r="D27" s="584"/>
      <c r="E27" s="577"/>
      <c r="F27" s="584"/>
      <c r="G27" s="585"/>
      <c r="H27" s="585"/>
      <c r="I27" s="577"/>
      <c r="J27" s="171"/>
      <c r="K27" s="574"/>
      <c r="L27" s="262"/>
      <c r="M27" s="215"/>
      <c r="N27" s="655"/>
      <c r="O27" s="215"/>
      <c r="P27" s="215"/>
      <c r="Q27" s="215"/>
      <c r="R27" s="215"/>
      <c r="S27" s="159"/>
    </row>
    <row r="28" spans="1:19" s="171" customFormat="1" ht="18" customHeight="1" x14ac:dyDescent="0.25">
      <c r="A28" s="226" t="s">
        <v>217</v>
      </c>
      <c r="B28" s="601"/>
      <c r="C28" s="602"/>
      <c r="D28" s="773">
        <v>442</v>
      </c>
      <c r="E28" s="603">
        <v>435</v>
      </c>
      <c r="F28" s="601">
        <v>471.88291937517732</v>
      </c>
      <c r="G28" s="602">
        <v>400</v>
      </c>
      <c r="H28" s="602">
        <v>404</v>
      </c>
      <c r="I28" s="603">
        <v>392</v>
      </c>
      <c r="J28" s="604"/>
      <c r="K28" s="773">
        <v>439</v>
      </c>
      <c r="L28" s="513">
        <v>417.66822764147355</v>
      </c>
      <c r="M28" s="748"/>
      <c r="N28" s="748"/>
      <c r="O28" s="565"/>
      <c r="P28" s="215"/>
      <c r="Q28" s="215"/>
      <c r="R28" s="215"/>
      <c r="S28" s="159"/>
    </row>
    <row r="29" spans="1:19" s="305" customFormat="1" ht="18" customHeight="1" x14ac:dyDescent="0.25">
      <c r="A29" s="371" t="s">
        <v>194</v>
      </c>
      <c r="B29" s="685"/>
      <c r="C29" s="671"/>
      <c r="D29" s="685">
        <v>0.129</v>
      </c>
      <c r="E29" s="768">
        <v>0.13500000000000001</v>
      </c>
      <c r="F29" s="685">
        <v>0.16950824812492499</v>
      </c>
      <c r="G29" s="671">
        <v>0.14299999999999999</v>
      </c>
      <c r="H29" s="671">
        <v>0.121</v>
      </c>
      <c r="I29" s="768">
        <v>0.121</v>
      </c>
      <c r="K29" s="769">
        <v>0.13200000000000001</v>
      </c>
      <c r="L29" s="769">
        <v>0.13888350845933298</v>
      </c>
      <c r="M29" s="354"/>
      <c r="N29" s="652"/>
    </row>
    <row r="30" spans="1:19" s="203" customFormat="1" ht="18" customHeight="1" x14ac:dyDescent="0.25">
      <c r="A30" s="226"/>
      <c r="B30" s="605"/>
      <c r="C30" s="606"/>
      <c r="D30" s="605"/>
      <c r="E30" s="607"/>
      <c r="F30" s="605"/>
      <c r="G30" s="606"/>
      <c r="H30" s="606"/>
      <c r="I30" s="607"/>
      <c r="J30" s="171"/>
      <c r="K30" s="570"/>
      <c r="L30" s="277"/>
      <c r="M30" s="215"/>
      <c r="N30" s="215"/>
      <c r="O30" s="215"/>
      <c r="P30" s="188"/>
      <c r="Q30" s="188"/>
      <c r="R30" s="188"/>
    </row>
    <row r="31" spans="1:19" s="203" customFormat="1" ht="18.75" x14ac:dyDescent="0.25">
      <c r="A31" s="226" t="s">
        <v>195</v>
      </c>
      <c r="B31" s="550"/>
      <c r="C31" s="498"/>
      <c r="D31" s="777">
        <v>35.700000000000003</v>
      </c>
      <c r="E31" s="499">
        <v>35.700000000000003</v>
      </c>
      <c r="F31" s="550">
        <v>35.700000000000003</v>
      </c>
      <c r="G31" s="498">
        <v>35.700000000000003</v>
      </c>
      <c r="H31" s="498">
        <v>35.700000000000003</v>
      </c>
      <c r="I31" s="499">
        <v>35.6</v>
      </c>
      <c r="J31" s="159"/>
      <c r="K31" s="398">
        <f>D31</f>
        <v>35.700000000000003</v>
      </c>
      <c r="L31" s="398">
        <f>F31</f>
        <v>35.700000000000003</v>
      </c>
      <c r="M31" s="215"/>
      <c r="N31" s="215"/>
      <c r="O31" s="215"/>
      <c r="P31" s="188"/>
      <c r="Q31" s="188"/>
      <c r="R31" s="188"/>
    </row>
    <row r="32" spans="1:19" s="203" customFormat="1" ht="18.75" x14ac:dyDescent="0.25">
      <c r="A32" s="226" t="s">
        <v>196</v>
      </c>
      <c r="B32" s="550"/>
      <c r="C32" s="498"/>
      <c r="D32" s="777">
        <v>35.1</v>
      </c>
      <c r="E32" s="499">
        <v>35</v>
      </c>
      <c r="F32" s="550">
        <v>34.9</v>
      </c>
      <c r="G32" s="498">
        <v>34.299999999999997</v>
      </c>
      <c r="H32" s="498">
        <v>33.9</v>
      </c>
      <c r="I32" s="499">
        <v>33.1</v>
      </c>
      <c r="J32" s="159"/>
      <c r="K32" s="398">
        <f>D32</f>
        <v>35.1</v>
      </c>
      <c r="L32" s="398">
        <f>F32</f>
        <v>34.9</v>
      </c>
      <c r="M32" s="215"/>
      <c r="N32" s="215"/>
      <c r="O32" s="215"/>
      <c r="P32" s="188"/>
      <c r="Q32" s="188"/>
      <c r="R32" s="188"/>
    </row>
    <row r="33" spans="1:18" s="203" customFormat="1" ht="18" customHeight="1" x14ac:dyDescent="0.25">
      <c r="A33" s="319"/>
      <c r="B33" s="497"/>
      <c r="C33" s="342"/>
      <c r="D33" s="121"/>
      <c r="E33" s="344"/>
      <c r="F33" s="474"/>
      <c r="G33" s="342"/>
      <c r="H33" s="342"/>
      <c r="I33" s="344"/>
      <c r="J33" s="159"/>
      <c r="K33" s="475"/>
      <c r="L33" s="399"/>
      <c r="M33" s="188"/>
      <c r="N33" s="188"/>
      <c r="O33" s="188"/>
      <c r="P33" s="188"/>
      <c r="Q33" s="188"/>
      <c r="R33" s="188"/>
    </row>
    <row r="34" spans="1:18" s="203" customFormat="1" ht="7.5" customHeight="1" x14ac:dyDescent="0.2">
      <c r="A34" s="863"/>
      <c r="B34" s="863"/>
      <c r="C34" s="863"/>
      <c r="D34" s="863"/>
      <c r="E34" s="863"/>
      <c r="F34" s="863"/>
      <c r="G34" s="863"/>
      <c r="H34" s="863"/>
      <c r="I34" s="863"/>
      <c r="J34" s="863"/>
      <c r="K34" s="863"/>
      <c r="L34" s="863"/>
      <c r="M34" s="188"/>
      <c r="N34" s="188"/>
      <c r="O34" s="188"/>
      <c r="P34" s="188"/>
      <c r="Q34" s="188"/>
      <c r="R34" s="188"/>
    </row>
    <row r="35" spans="1:18" s="203" customFormat="1" ht="18" customHeight="1" x14ac:dyDescent="0.2">
      <c r="A35" s="588" t="s">
        <v>165</v>
      </c>
      <c r="B35" s="473"/>
      <c r="C35" s="473"/>
      <c r="D35" s="473"/>
      <c r="E35" s="473"/>
      <c r="F35" s="473"/>
      <c r="G35" s="473"/>
      <c r="H35" s="473"/>
      <c r="I35" s="473"/>
      <c r="J35" s="473"/>
      <c r="K35" s="473"/>
      <c r="L35" s="473"/>
    </row>
    <row r="36" spans="1:18" s="159" customFormat="1" ht="15" customHeight="1" x14ac:dyDescent="0.2">
      <c r="A36" s="870" t="s">
        <v>263</v>
      </c>
      <c r="B36" s="870"/>
      <c r="C36" s="870"/>
      <c r="D36" s="870"/>
      <c r="E36" s="870"/>
      <c r="F36" s="870"/>
      <c r="G36" s="870"/>
      <c r="H36" s="870"/>
      <c r="I36" s="870"/>
      <c r="J36" s="870"/>
      <c r="K36" s="870"/>
      <c r="L36" s="870"/>
      <c r="M36" s="215"/>
      <c r="N36" s="215"/>
      <c r="O36" s="215"/>
      <c r="P36" s="215"/>
      <c r="Q36" s="215"/>
      <c r="R36" s="215"/>
    </row>
    <row r="37" spans="1:18" s="203" customFormat="1" ht="16.5" x14ac:dyDescent="0.2">
      <c r="A37" s="868" t="s">
        <v>193</v>
      </c>
      <c r="B37" s="868"/>
      <c r="C37" s="868"/>
      <c r="D37" s="868"/>
      <c r="E37" s="868"/>
      <c r="F37" s="868"/>
      <c r="G37" s="868"/>
      <c r="H37" s="868"/>
      <c r="I37" s="868"/>
      <c r="J37" s="868"/>
      <c r="K37" s="868"/>
      <c r="L37" s="868"/>
      <c r="M37" s="188"/>
      <c r="N37" s="188"/>
      <c r="O37" s="188"/>
      <c r="P37" s="188"/>
      <c r="Q37" s="188"/>
      <c r="R37" s="188"/>
    </row>
    <row r="38" spans="1:18" s="203" customFormat="1" ht="16.5" x14ac:dyDescent="0.2">
      <c r="A38" s="868" t="s">
        <v>207</v>
      </c>
      <c r="B38" s="868"/>
      <c r="C38" s="868"/>
      <c r="D38" s="868"/>
      <c r="E38" s="868"/>
      <c r="F38" s="868"/>
      <c r="G38" s="868"/>
      <c r="H38" s="868"/>
      <c r="I38" s="868"/>
      <c r="J38" s="868"/>
      <c r="K38" s="868"/>
      <c r="L38" s="868"/>
      <c r="M38" s="188"/>
      <c r="N38" s="188"/>
      <c r="O38" s="188"/>
      <c r="P38" s="188"/>
      <c r="Q38" s="188"/>
      <c r="R38" s="188"/>
    </row>
    <row r="40" spans="1:18" s="203" customFormat="1" ht="18" customHeight="1" x14ac:dyDescent="0.2">
      <c r="M40" s="188"/>
      <c r="N40" s="188"/>
      <c r="O40" s="188"/>
      <c r="P40" s="188"/>
      <c r="Q40" s="188"/>
      <c r="R40" s="188"/>
    </row>
    <row r="41" spans="1:18" s="203" customFormat="1" ht="18" customHeight="1" x14ac:dyDescent="0.2">
      <c r="M41" s="188"/>
      <c r="N41" s="188"/>
      <c r="O41" s="188"/>
      <c r="P41" s="188"/>
      <c r="Q41" s="188"/>
      <c r="R41" s="188"/>
    </row>
    <row r="42" spans="1:18" s="203" customFormat="1" ht="18" customHeight="1" x14ac:dyDescent="0.2">
      <c r="M42" s="188"/>
      <c r="N42" s="188"/>
      <c r="O42" s="188"/>
      <c r="P42" s="188"/>
      <c r="Q42" s="188"/>
      <c r="R42" s="188"/>
    </row>
    <row r="43" spans="1:18" s="203" customFormat="1" ht="18" customHeight="1" x14ac:dyDescent="0.2">
      <c r="M43" s="188"/>
      <c r="N43" s="188"/>
      <c r="O43" s="188"/>
      <c r="P43" s="188"/>
      <c r="Q43" s="188"/>
      <c r="R43" s="188"/>
    </row>
    <row r="44" spans="1:18" s="203" customFormat="1" ht="18" customHeight="1" x14ac:dyDescent="0.2">
      <c r="M44" s="188"/>
      <c r="N44" s="188"/>
      <c r="O44" s="188"/>
      <c r="P44" s="188"/>
      <c r="Q44" s="188"/>
      <c r="R44" s="188"/>
    </row>
    <row r="45" spans="1:18" s="203" customFormat="1" ht="21" customHeight="1" x14ac:dyDescent="0.2">
      <c r="M45" s="188"/>
      <c r="N45" s="188"/>
      <c r="O45" s="188"/>
      <c r="P45" s="188"/>
      <c r="Q45" s="188"/>
      <c r="R45" s="188"/>
    </row>
    <row r="46" spans="1:18" ht="21" customHeight="1" x14ac:dyDescent="0.2">
      <c r="A46" s="563"/>
    </row>
    <row r="61" ht="10.5" customHeight="1" x14ac:dyDescent="0.2"/>
  </sheetData>
  <mergeCells count="7">
    <mergeCell ref="A38:L38"/>
    <mergeCell ref="A37:L37"/>
    <mergeCell ref="A1:L1"/>
    <mergeCell ref="A2:L2"/>
    <mergeCell ref="A34:L34"/>
    <mergeCell ref="A36:L36"/>
    <mergeCell ref="D5:I5"/>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L10:L12 L8 L9 L13:L14 K10:K12 K8:K9 K13:K14"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9"/>
  <sheetViews>
    <sheetView showGridLines="0" defaultGridColor="0" topLeftCell="A22" colorId="8" zoomScale="75" zoomScaleNormal="75" zoomScaleSheetLayoutView="70" workbookViewId="0">
      <selection activeCell="A25" sqref="A25"/>
    </sheetView>
  </sheetViews>
  <sheetFormatPr defaultColWidth="8.85546875" defaultRowHeight="18" customHeight="1" x14ac:dyDescent="0.2"/>
  <cols>
    <col min="1" max="1" width="92.7109375" style="171" customWidth="1"/>
    <col min="2" max="5" width="12.7109375" style="171" customWidth="1"/>
    <col min="6" max="6" width="3.7109375" style="171" customWidth="1"/>
    <col min="7" max="10" width="12.7109375" style="171" customWidth="1"/>
    <col min="11" max="11" width="8.85546875" style="171" customWidth="1"/>
    <col min="12" max="13" width="12" style="171" bestFit="1" customWidth="1"/>
    <col min="14" max="14" width="12.7109375" style="171" customWidth="1"/>
    <col min="15" max="16384" width="8.85546875" style="171"/>
  </cols>
  <sheetData>
    <row r="1" spans="1:14" ht="23.25" x14ac:dyDescent="0.35">
      <c r="A1" s="874" t="s">
        <v>49</v>
      </c>
      <c r="B1" s="874"/>
      <c r="C1" s="874"/>
      <c r="D1" s="874"/>
      <c r="E1" s="874"/>
      <c r="F1" s="858"/>
      <c r="G1" s="858"/>
      <c r="H1" s="858"/>
      <c r="I1" s="858"/>
      <c r="J1" s="858"/>
    </row>
    <row r="2" spans="1:14" ht="23.25" x14ac:dyDescent="0.3">
      <c r="A2" s="865" t="s">
        <v>171</v>
      </c>
      <c r="B2" s="865"/>
      <c r="C2" s="865"/>
      <c r="D2" s="865"/>
      <c r="E2" s="865"/>
      <c r="F2" s="866"/>
      <c r="G2" s="866"/>
      <c r="H2" s="866"/>
      <c r="I2" s="866"/>
      <c r="J2" s="866"/>
    </row>
    <row r="3" spans="1:14" ht="18" customHeight="1" x14ac:dyDescent="0.3">
      <c r="A3" s="400"/>
      <c r="B3" s="400"/>
      <c r="C3" s="400"/>
      <c r="D3" s="400"/>
      <c r="E3" s="400"/>
      <c r="F3" s="289"/>
      <c r="G3" s="289"/>
      <c r="H3" s="289"/>
      <c r="I3" s="289"/>
      <c r="J3" s="186"/>
    </row>
    <row r="4" spans="1:14" ht="18.75" x14ac:dyDescent="0.3">
      <c r="A4" s="401"/>
      <c r="B4" s="401"/>
      <c r="C4" s="401"/>
      <c r="D4" s="401"/>
      <c r="E4" s="401"/>
    </row>
    <row r="5" spans="1:14" s="188" customFormat="1" ht="18" customHeight="1" x14ac:dyDescent="0.25">
      <c r="A5" s="187"/>
      <c r="B5" s="854" t="s">
        <v>267</v>
      </c>
      <c r="C5" s="855"/>
      <c r="D5" s="855"/>
      <c r="E5" s="856"/>
      <c r="F5" s="158"/>
      <c r="G5" s="854" t="s">
        <v>266</v>
      </c>
      <c r="H5" s="855"/>
      <c r="I5" s="855"/>
      <c r="J5" s="856"/>
    </row>
    <row r="6" spans="1:14" s="188" customFormat="1" ht="18" customHeight="1" x14ac:dyDescent="0.25">
      <c r="A6" s="189" t="s">
        <v>36</v>
      </c>
      <c r="B6" s="167">
        <v>2016</v>
      </c>
      <c r="C6" s="166">
        <v>2015</v>
      </c>
      <c r="D6" s="291" t="s">
        <v>9</v>
      </c>
      <c r="E6" s="292" t="s">
        <v>10</v>
      </c>
      <c r="F6" s="192"/>
      <c r="G6" s="167">
        <v>2016</v>
      </c>
      <c r="H6" s="166">
        <v>2015</v>
      </c>
      <c r="I6" s="291" t="s">
        <v>9</v>
      </c>
      <c r="J6" s="292" t="s">
        <v>10</v>
      </c>
    </row>
    <row r="7" spans="1:14" ht="18" customHeight="1" x14ac:dyDescent="0.25">
      <c r="A7" s="402" t="s">
        <v>5</v>
      </c>
      <c r="B7" s="403"/>
      <c r="C7" s="404"/>
      <c r="D7" s="383"/>
      <c r="E7" s="384"/>
      <c r="G7" s="382"/>
      <c r="H7" s="383"/>
      <c r="I7" s="383"/>
      <c r="J7" s="384"/>
    </row>
    <row r="8" spans="1:14" ht="18" customHeight="1" x14ac:dyDescent="0.2">
      <c r="A8" s="159" t="s">
        <v>101</v>
      </c>
      <c r="B8" s="119">
        <f>'Wireline History'!D8</f>
        <v>990</v>
      </c>
      <c r="C8" s="135">
        <f>'Wireline History'!H8</f>
        <v>928</v>
      </c>
      <c r="D8" s="135">
        <f>B8-C8</f>
        <v>62</v>
      </c>
      <c r="E8" s="620">
        <f t="shared" ref="E8:E15" si="0">IF(ISERROR(D8/C8),"n.m.",IF(ABS((D8/ABS(C8)))&gt;=1,"n.m.",(D8/ABS(C8))))</f>
        <v>6.6810344827586202E-2</v>
      </c>
      <c r="F8" s="203"/>
      <c r="G8" s="119">
        <f>SUM('Wireline History'!D8:E8)</f>
        <v>1983</v>
      </c>
      <c r="H8" s="120">
        <f>SUM('Wireline History'!H8:I8)</f>
        <v>1831</v>
      </c>
      <c r="I8" s="120">
        <f>G8-H8</f>
        <v>152</v>
      </c>
      <c r="J8" s="540">
        <f>(+G8-H8)/H8</f>
        <v>8.3014746040415074E-2</v>
      </c>
      <c r="K8" s="405"/>
      <c r="L8" s="405"/>
      <c r="M8" s="273"/>
      <c r="N8" s="372"/>
    </row>
    <row r="9" spans="1:14" ht="18" customHeight="1" x14ac:dyDescent="0.2">
      <c r="A9" s="159" t="s">
        <v>181</v>
      </c>
      <c r="B9" s="119">
        <f>'Wireline History'!D9</f>
        <v>340</v>
      </c>
      <c r="C9" s="135">
        <f>'Wireline History'!H9</f>
        <v>383</v>
      </c>
      <c r="D9" s="135">
        <f t="shared" ref="D9:D18" si="1">B9-C9</f>
        <v>-43</v>
      </c>
      <c r="E9" s="620">
        <f t="shared" si="0"/>
        <v>-0.1122715404699739</v>
      </c>
      <c r="F9" s="405"/>
      <c r="G9" s="119">
        <f>SUM('Wireline History'!D9:E9)</f>
        <v>688</v>
      </c>
      <c r="H9" s="120">
        <f>SUM('Wireline History'!H9:I9)</f>
        <v>765</v>
      </c>
      <c r="I9" s="120">
        <f>G9-H9</f>
        <v>-77</v>
      </c>
      <c r="J9" s="540">
        <f t="shared" ref="J9:J15" si="2">(+G9-H9)/H9</f>
        <v>-0.10065359477124183</v>
      </c>
      <c r="K9" s="405"/>
      <c r="L9" s="477"/>
      <c r="M9" s="273"/>
      <c r="N9" s="372"/>
    </row>
    <row r="10" spans="1:14" ht="18" customHeight="1" x14ac:dyDescent="0.2">
      <c r="A10" s="159" t="s">
        <v>102</v>
      </c>
      <c r="B10" s="119">
        <f>'Wireline History'!D10</f>
        <v>55</v>
      </c>
      <c r="C10" s="135">
        <f>'Wireline History'!H10</f>
        <v>57</v>
      </c>
      <c r="D10" s="342">
        <f t="shared" si="1"/>
        <v>-2</v>
      </c>
      <c r="E10" s="548">
        <f t="shared" si="0"/>
        <v>-3.5087719298245612E-2</v>
      </c>
      <c r="F10" s="159"/>
      <c r="G10" s="119">
        <f>SUM('Wireline History'!D10:E10)</f>
        <v>113</v>
      </c>
      <c r="H10" s="135">
        <f>SUM('Wireline History'!H10:I10)</f>
        <v>113</v>
      </c>
      <c r="I10" s="342">
        <f>G10-H10</f>
        <v>0</v>
      </c>
      <c r="J10" s="541">
        <f t="shared" si="2"/>
        <v>0</v>
      </c>
      <c r="K10" s="405"/>
      <c r="L10" s="405"/>
      <c r="M10" s="273"/>
      <c r="N10" s="372"/>
    </row>
    <row r="11" spans="1:14" ht="18" customHeight="1" x14ac:dyDescent="0.25">
      <c r="A11" s="226" t="s">
        <v>205</v>
      </c>
      <c r="B11" s="115">
        <f>SUM(B8:B10)</f>
        <v>1385</v>
      </c>
      <c r="C11" s="142">
        <f>SUM(C8:C10)</f>
        <v>1368</v>
      </c>
      <c r="D11" s="135">
        <f>SUM(D8:D10)</f>
        <v>17</v>
      </c>
      <c r="E11" s="620">
        <f t="shared" si="0"/>
        <v>1.2426900584795321E-2</v>
      </c>
      <c r="F11" s="159"/>
      <c r="G11" s="115">
        <f>SUM(G8:G10)</f>
        <v>2784</v>
      </c>
      <c r="H11" s="142">
        <f>SUM(H8:H10)</f>
        <v>2709</v>
      </c>
      <c r="I11" s="135">
        <f>SUM(I8:I10)</f>
        <v>75</v>
      </c>
      <c r="J11" s="540">
        <f t="shared" si="2"/>
        <v>2.768549280177187E-2</v>
      </c>
      <c r="K11" s="372"/>
      <c r="L11" s="372"/>
      <c r="M11" s="372"/>
      <c r="N11" s="372"/>
    </row>
    <row r="12" spans="1:14" ht="18" customHeight="1" x14ac:dyDescent="0.2">
      <c r="A12" s="159" t="s">
        <v>107</v>
      </c>
      <c r="B12" s="119">
        <f>'Wireline History'!D12</f>
        <v>9</v>
      </c>
      <c r="C12" s="342">
        <f>'Wireline History'!H12</f>
        <v>12</v>
      </c>
      <c r="D12" s="342">
        <f t="shared" si="1"/>
        <v>-3</v>
      </c>
      <c r="E12" s="548">
        <f t="shared" si="0"/>
        <v>-0.25</v>
      </c>
      <c r="F12" s="159"/>
      <c r="G12" s="119">
        <f>SUM('Wireline History'!D12:E12)</f>
        <v>16</v>
      </c>
      <c r="H12" s="135">
        <f>SUM('Wireline History'!H12:I12)</f>
        <v>27</v>
      </c>
      <c r="I12" s="342">
        <f>G12-H12</f>
        <v>-11</v>
      </c>
      <c r="J12" s="541">
        <f t="shared" si="2"/>
        <v>-0.40740740740740738</v>
      </c>
      <c r="K12" s="405"/>
      <c r="L12" s="405"/>
      <c r="M12" s="273"/>
      <c r="N12" s="372"/>
    </row>
    <row r="13" spans="1:14" ht="18" customHeight="1" x14ac:dyDescent="0.25">
      <c r="A13" s="226" t="s">
        <v>1</v>
      </c>
      <c r="B13" s="115">
        <f>+B11+B12</f>
        <v>1394</v>
      </c>
      <c r="C13" s="142">
        <f>+C11+C12</f>
        <v>1380</v>
      </c>
      <c r="D13" s="135">
        <f>SUM(D11:D12)</f>
        <v>14</v>
      </c>
      <c r="E13" s="620">
        <f t="shared" si="0"/>
        <v>1.0144927536231883E-2</v>
      </c>
      <c r="F13" s="159"/>
      <c r="G13" s="115">
        <f>+G11+G12</f>
        <v>2800</v>
      </c>
      <c r="H13" s="142">
        <f>+H11+H12</f>
        <v>2736</v>
      </c>
      <c r="I13" s="135">
        <f>SUM(I11:I12)</f>
        <v>64</v>
      </c>
      <c r="J13" s="540">
        <f t="shared" si="2"/>
        <v>2.3391812865497075E-2</v>
      </c>
      <c r="K13" s="372"/>
      <c r="L13" s="372"/>
      <c r="M13" s="372"/>
      <c r="N13" s="372"/>
    </row>
    <row r="14" spans="1:14" ht="18" customHeight="1" x14ac:dyDescent="0.2">
      <c r="A14" s="159" t="s">
        <v>4</v>
      </c>
      <c r="B14" s="119">
        <f>'Wireline History'!D14</f>
        <v>48</v>
      </c>
      <c r="C14" s="342">
        <f>'Wireline History'!H14</f>
        <v>43</v>
      </c>
      <c r="D14" s="342">
        <f t="shared" si="1"/>
        <v>5</v>
      </c>
      <c r="E14" s="548">
        <f t="shared" si="0"/>
        <v>0.11627906976744186</v>
      </c>
      <c r="F14" s="159"/>
      <c r="G14" s="119">
        <f>SUM('Wireline History'!D14:E14)</f>
        <v>95</v>
      </c>
      <c r="H14" s="135">
        <f>SUM('Wireline History'!H14:I14)</f>
        <v>86</v>
      </c>
      <c r="I14" s="342">
        <f>G14-H14</f>
        <v>9</v>
      </c>
      <c r="J14" s="541">
        <f t="shared" si="2"/>
        <v>0.10465116279069768</v>
      </c>
      <c r="K14" s="405"/>
      <c r="L14" s="405"/>
      <c r="M14" s="273"/>
      <c r="N14" s="372"/>
    </row>
    <row r="15" spans="1:14" ht="18" customHeight="1" x14ac:dyDescent="0.25">
      <c r="A15" s="226" t="s">
        <v>2</v>
      </c>
      <c r="B15" s="115">
        <f>+B14+B13</f>
        <v>1442</v>
      </c>
      <c r="C15" s="142">
        <f>+C14+C13</f>
        <v>1423</v>
      </c>
      <c r="D15" s="135">
        <f>SUM(D13:D14)</f>
        <v>19</v>
      </c>
      <c r="E15" s="620">
        <f t="shared" si="0"/>
        <v>1.3352073085031623E-2</v>
      </c>
      <c r="F15" s="159"/>
      <c r="G15" s="115">
        <f>+G14+G13</f>
        <v>2895</v>
      </c>
      <c r="H15" s="142">
        <f>+H14+H13</f>
        <v>2822</v>
      </c>
      <c r="I15" s="135">
        <f>SUM(I13:I14)</f>
        <v>73</v>
      </c>
      <c r="J15" s="540">
        <f t="shared" si="2"/>
        <v>2.5868178596739899E-2</v>
      </c>
      <c r="K15" s="372"/>
      <c r="L15" s="372"/>
      <c r="M15" s="372"/>
      <c r="N15" s="372"/>
    </row>
    <row r="16" spans="1:14" ht="18" customHeight="1" x14ac:dyDescent="0.2">
      <c r="A16" s="159"/>
      <c r="B16" s="119"/>
      <c r="C16" s="135"/>
      <c r="D16" s="135"/>
      <c r="E16" s="540"/>
      <c r="F16" s="159"/>
      <c r="G16" s="119"/>
      <c r="H16" s="135"/>
      <c r="I16" s="135"/>
      <c r="J16" s="540"/>
      <c r="K16" s="372"/>
      <c r="L16" s="372"/>
      <c r="M16" s="372"/>
      <c r="N16" s="372"/>
    </row>
    <row r="17" spans="1:18" ht="18" customHeight="1" x14ac:dyDescent="0.2">
      <c r="A17" s="159" t="s">
        <v>108</v>
      </c>
      <c r="B17" s="119">
        <f>'Wireline History'!D17</f>
        <v>576</v>
      </c>
      <c r="C17" s="135">
        <f>'Wireline History'!H17</f>
        <v>589</v>
      </c>
      <c r="D17" s="135">
        <f t="shared" si="1"/>
        <v>-13</v>
      </c>
      <c r="E17" s="620">
        <f>IF(ISERROR(D17/C17),"n.m.",IF(ABS((D17/ABS(C17)))&gt;=1,"n.m.",(D17/ABS(C17))))</f>
        <v>-2.2071307300509338E-2</v>
      </c>
      <c r="F17" s="517"/>
      <c r="G17" s="119">
        <f>SUM('Wireline History'!D17:E17)</f>
        <v>1143</v>
      </c>
      <c r="H17" s="135">
        <f>SUM('Wireline History'!H17:I17)</f>
        <v>1150</v>
      </c>
      <c r="I17" s="135">
        <f>G17-H17</f>
        <v>-7</v>
      </c>
      <c r="J17" s="540">
        <f>(+G17-H17)/H17</f>
        <v>-6.0869565217391303E-3</v>
      </c>
      <c r="K17" s="372"/>
      <c r="L17" s="372"/>
      <c r="M17" s="372"/>
      <c r="N17" s="372"/>
      <c r="O17" s="392"/>
    </row>
    <row r="18" spans="1:18" ht="18" customHeight="1" x14ac:dyDescent="0.2">
      <c r="A18" s="159" t="s">
        <v>170</v>
      </c>
      <c r="B18" s="119">
        <f>'Wireline History'!D18</f>
        <v>470</v>
      </c>
      <c r="C18" s="135">
        <f>'Wireline History'!H18</f>
        <v>472</v>
      </c>
      <c r="D18" s="135">
        <f t="shared" si="1"/>
        <v>-2</v>
      </c>
      <c r="E18" s="548">
        <f>IF(ISERROR(D18/C18),"n.m.",IF(ABS((D18/ABS(C18)))&gt;=1,"n.m.",(D18/ABS(C18))))</f>
        <v>-4.2372881355932203E-3</v>
      </c>
      <c r="F18" s="159"/>
      <c r="G18" s="119">
        <f>SUM('Wireline History'!D18:E18)</f>
        <v>972</v>
      </c>
      <c r="H18" s="135">
        <f>SUM('Wireline History'!H18:I18)</f>
        <v>919</v>
      </c>
      <c r="I18" s="135">
        <f>G18-H18</f>
        <v>53</v>
      </c>
      <c r="J18" s="541">
        <f>(+G18-H18)/H18</f>
        <v>5.7671381936887922E-2</v>
      </c>
      <c r="R18" s="372"/>
    </row>
    <row r="19" spans="1:18" ht="18" customHeight="1" x14ac:dyDescent="0.25">
      <c r="A19" s="226" t="s">
        <v>61</v>
      </c>
      <c r="B19" s="115">
        <f>SUM(B17:B18)</f>
        <v>1046</v>
      </c>
      <c r="C19" s="142">
        <f>SUM(C17:C18)</f>
        <v>1061</v>
      </c>
      <c r="D19" s="142">
        <f>SUM(D17:D18)</f>
        <v>-15</v>
      </c>
      <c r="E19" s="620">
        <f>IF(ISERROR(D19/C19),"n.m.",IF(ABS((D19/ABS(C19)))&gt;=1,"n.m.",(D19/ABS(C19))))</f>
        <v>-1.413760603204524E-2</v>
      </c>
      <c r="F19" s="159"/>
      <c r="G19" s="115">
        <f>SUM(G17:G18)</f>
        <v>2115</v>
      </c>
      <c r="H19" s="142">
        <f>SUM(H17:H18)</f>
        <v>2069</v>
      </c>
      <c r="I19" s="142">
        <f>SUM(I17:I18)</f>
        <v>46</v>
      </c>
      <c r="J19" s="540">
        <f>(+G19-H19)/H19</f>
        <v>2.2232962783953602E-2</v>
      </c>
      <c r="L19" s="406"/>
    </row>
    <row r="20" spans="1:18" ht="18" customHeight="1" x14ac:dyDescent="0.2">
      <c r="A20" s="159"/>
      <c r="B20" s="117"/>
      <c r="C20" s="518"/>
      <c r="D20" s="518"/>
      <c r="E20" s="514"/>
      <c r="F20" s="159"/>
      <c r="G20" s="117"/>
      <c r="H20" s="518"/>
      <c r="I20" s="518"/>
      <c r="J20" s="514"/>
      <c r="M20" s="372"/>
    </row>
    <row r="21" spans="1:18" s="159" customFormat="1" ht="23.25" customHeight="1" thickBot="1" x14ac:dyDescent="0.3">
      <c r="A21" s="226" t="s">
        <v>76</v>
      </c>
      <c r="B21" s="507">
        <f>B15-B19</f>
        <v>396</v>
      </c>
      <c r="C21" s="508">
        <f>C15-C19</f>
        <v>362</v>
      </c>
      <c r="D21" s="508">
        <f>B21-C21</f>
        <v>34</v>
      </c>
      <c r="E21" s="713">
        <f>+'[23]Wireline Flash-QTR-2016'!$J$27</f>
        <v>9.5932784913220479E-2</v>
      </c>
      <c r="G21" s="507">
        <f>G15-G19</f>
        <v>780</v>
      </c>
      <c r="H21" s="508">
        <f>H15-H19</f>
        <v>753</v>
      </c>
      <c r="I21" s="508">
        <f>G21-H21</f>
        <v>27</v>
      </c>
      <c r="J21" s="713">
        <f>+'[23]Wireline Flash-QTR-2016'!$S$27</f>
        <v>3.6435949606764828E-2</v>
      </c>
      <c r="L21" s="708"/>
    </row>
    <row r="22" spans="1:18" ht="18" customHeight="1" thickTop="1" x14ac:dyDescent="0.25">
      <c r="A22" s="226"/>
      <c r="B22" s="408"/>
      <c r="C22" s="519"/>
      <c r="D22" s="518"/>
      <c r="E22" s="516"/>
      <c r="F22" s="159"/>
      <c r="G22" s="408"/>
      <c r="H22" s="519"/>
      <c r="I22" s="518"/>
      <c r="J22" s="516"/>
      <c r="K22" s="372"/>
      <c r="L22" s="372"/>
      <c r="M22" s="372"/>
      <c r="N22" s="372"/>
    </row>
    <row r="23" spans="1:18" s="159" customFormat="1" ht="18" customHeight="1" x14ac:dyDescent="0.25">
      <c r="A23" s="226" t="s">
        <v>163</v>
      </c>
      <c r="B23" s="505">
        <f>'Wireline History'!D23</f>
        <v>0.27500000000000002</v>
      </c>
      <c r="C23" s="506">
        <f>'Wireline History'!H23</f>
        <v>0.254</v>
      </c>
      <c r="D23" s="509">
        <f>(ROUND(B23,3)-ROUND(C23,3))*100</f>
        <v>2.1000000000000019</v>
      </c>
      <c r="E23" s="313" t="s">
        <v>113</v>
      </c>
      <c r="G23" s="505">
        <f>'Wireline History'!K23</f>
        <v>0.27</v>
      </c>
      <c r="H23" s="720">
        <v>0.26700000000000002</v>
      </c>
      <c r="I23" s="509">
        <f>(ROUND(G23,3)-ROUND(H23,3))*100</f>
        <v>0.30000000000000027</v>
      </c>
      <c r="J23" s="313" t="s">
        <v>113</v>
      </c>
      <c r="K23" s="423"/>
      <c r="L23" s="510"/>
      <c r="M23" s="423"/>
      <c r="N23" s="423"/>
    </row>
    <row r="24" spans="1:18" ht="18" customHeight="1" x14ac:dyDescent="0.2">
      <c r="A24" s="159"/>
      <c r="B24" s="117"/>
      <c r="C24" s="518"/>
      <c r="D24" s="518"/>
      <c r="E24" s="514"/>
      <c r="F24" s="159"/>
      <c r="G24" s="117"/>
      <c r="H24" s="518"/>
      <c r="I24" s="518"/>
      <c r="J24" s="514"/>
    </row>
    <row r="25" spans="1:18" s="319" customFormat="1" ht="18" customHeight="1" x14ac:dyDescent="0.25">
      <c r="A25" s="226" t="s">
        <v>14</v>
      </c>
      <c r="B25" s="119">
        <f>'Wireline History'!D25</f>
        <v>511</v>
      </c>
      <c r="C25" s="135">
        <f>'Wireline History'!H25</f>
        <v>437</v>
      </c>
      <c r="D25" s="135">
        <f>B25-C25</f>
        <v>74</v>
      </c>
      <c r="E25" s="620">
        <f>IF(ISERROR(D25/C25),"n.m.",IF(ABS((D25/ABS(C25)))&gt;=1,"n.m.",(D25/ABS(C25))))</f>
        <v>0.16933638443935928</v>
      </c>
      <c r="F25" s="159"/>
      <c r="G25" s="119">
        <f>SUM('Wireline History'!D25:E25)</f>
        <v>949</v>
      </c>
      <c r="H25" s="135">
        <f>SUM('Wireline History'!H25:I25)</f>
        <v>824</v>
      </c>
      <c r="I25" s="135">
        <f>G25-H25</f>
        <v>125</v>
      </c>
      <c r="J25" s="540">
        <f>(+G25-H25)/H25</f>
        <v>0.15169902912621358</v>
      </c>
      <c r="K25" s="409"/>
      <c r="L25" s="409"/>
      <c r="M25" s="409"/>
      <c r="N25" s="409"/>
    </row>
    <row r="26" spans="1:18" s="319" customFormat="1" ht="18" customHeight="1" x14ac:dyDescent="0.25">
      <c r="A26" s="226"/>
      <c r="B26" s="129"/>
      <c r="C26" s="520"/>
      <c r="D26" s="520"/>
      <c r="E26" s="220"/>
      <c r="F26" s="226"/>
      <c r="G26" s="129"/>
      <c r="H26" s="520"/>
      <c r="I26" s="520"/>
      <c r="J26" s="220"/>
      <c r="K26" s="409"/>
      <c r="L26" s="409"/>
      <c r="M26" s="409"/>
      <c r="N26" s="409"/>
    </row>
    <row r="27" spans="1:18" s="203" customFormat="1" ht="18" customHeight="1" x14ac:dyDescent="0.25">
      <c r="A27" s="226" t="s">
        <v>214</v>
      </c>
      <c r="B27" s="130">
        <f>+B25/B15</f>
        <v>0.35436893203883496</v>
      </c>
      <c r="C27" s="479">
        <f>+C25/C15</f>
        <v>0.30709768095572731</v>
      </c>
      <c r="D27" s="521">
        <f>(ROUND(B27,2)-ROUND(C27,2))*100</f>
        <v>3.9999999999999982</v>
      </c>
      <c r="E27" s="313" t="s">
        <v>113</v>
      </c>
      <c r="F27" s="422"/>
      <c r="G27" s="130">
        <f>+G25/G15</f>
        <v>0.32780656303972366</v>
      </c>
      <c r="H27" s="479">
        <f>+H25/H15</f>
        <v>0.29199149539333807</v>
      </c>
      <c r="I27" s="521">
        <f>(ROUND(G27,2)-ROUND(H27,2))*100</f>
        <v>4.0000000000000036</v>
      </c>
      <c r="J27" s="313" t="s">
        <v>113</v>
      </c>
      <c r="K27" s="409"/>
      <c r="L27" s="411"/>
      <c r="M27" s="409"/>
      <c r="N27" s="409"/>
      <c r="O27" s="213"/>
      <c r="P27" s="213"/>
      <c r="Q27" s="412"/>
      <c r="R27" s="180"/>
    </row>
    <row r="28" spans="1:18" s="203" customFormat="1" ht="18" customHeight="1" x14ac:dyDescent="0.25">
      <c r="A28" s="226"/>
      <c r="B28" s="117"/>
      <c r="C28" s="522"/>
      <c r="D28" s="472"/>
      <c r="E28" s="514"/>
      <c r="F28" s="422"/>
      <c r="G28" s="117"/>
      <c r="H28" s="522"/>
      <c r="I28" s="472"/>
      <c r="J28" s="514"/>
      <c r="K28" s="409"/>
      <c r="L28" s="409"/>
      <c r="M28" s="409"/>
      <c r="N28" s="409"/>
      <c r="O28" s="213"/>
      <c r="P28" s="213"/>
      <c r="Q28" s="412"/>
      <c r="R28" s="180"/>
    </row>
    <row r="29" spans="1:18" s="203" customFormat="1" ht="18" customHeight="1" x14ac:dyDescent="0.25">
      <c r="A29" s="226" t="s">
        <v>162</v>
      </c>
      <c r="B29" s="119">
        <f>'Wireline History'!D29</f>
        <v>-115</v>
      </c>
      <c r="C29" s="135">
        <f>'Wireline History'!H29</f>
        <v>-75</v>
      </c>
      <c r="D29" s="135">
        <f>B29-C29</f>
        <v>-40</v>
      </c>
      <c r="E29" s="620">
        <f>IF(ISERROR(D29/C29),"n.m.",IF(ABS((D29/ABS(C29)))&gt;=1,"n.m.",(D29/ABS(C29))))</f>
        <v>-0.53333333333333333</v>
      </c>
      <c r="F29" s="517"/>
      <c r="G29" s="119">
        <f>+G21-G25</f>
        <v>-169</v>
      </c>
      <c r="H29" s="135">
        <f>+H21-H25</f>
        <v>-71</v>
      </c>
      <c r="I29" s="135">
        <f>G29-H29</f>
        <v>-98</v>
      </c>
      <c r="J29" s="620" t="str">
        <f>IF(ISERROR(I29/H29),"n.m.",IF(ABS((I29/ABS(H29)))&gt;=1,"n.m.",(I29/ABS(H29))))</f>
        <v>n.m.</v>
      </c>
      <c r="K29" s="409"/>
      <c r="L29" s="409"/>
      <c r="M29" s="409"/>
      <c r="N29" s="409"/>
      <c r="O29" s="213"/>
      <c r="P29" s="213"/>
      <c r="Q29" s="412"/>
      <c r="R29" s="180"/>
    </row>
    <row r="30" spans="1:18" s="319" customFormat="1" ht="14.25" customHeight="1" x14ac:dyDescent="0.25">
      <c r="A30" s="758"/>
      <c r="B30" s="119"/>
      <c r="C30" s="135"/>
      <c r="D30" s="135"/>
      <c r="E30" s="515"/>
      <c r="F30" s="159"/>
      <c r="G30" s="119"/>
      <c r="H30" s="135"/>
      <c r="I30" s="135"/>
      <c r="J30" s="515"/>
      <c r="K30" s="409"/>
      <c r="L30" s="409"/>
      <c r="M30" s="409"/>
      <c r="N30" s="409"/>
    </row>
    <row r="31" spans="1:18" ht="18" customHeight="1" x14ac:dyDescent="0.2">
      <c r="A31" s="159" t="s">
        <v>237</v>
      </c>
      <c r="B31" s="119">
        <f>'Wireline History'!D31</f>
        <v>14</v>
      </c>
      <c r="C31" s="135">
        <f>'Wireline History'!H31</f>
        <v>23</v>
      </c>
      <c r="D31" s="342">
        <f>+B31-C31</f>
        <v>-9</v>
      </c>
      <c r="E31" s="620">
        <f>IF(ISERROR(D31/C31),"n.m.",IF(ABS((D31/ABS(C31)))&gt;=1,"n.m.",(D31/ABS(C31))))</f>
        <v>-0.39130434782608697</v>
      </c>
      <c r="F31" s="517"/>
      <c r="G31" s="119">
        <f>SUM('Wireline History'!D31:E31)</f>
        <v>53</v>
      </c>
      <c r="H31" s="135">
        <f>SUM('Wireline History'!H31:I31)</f>
        <v>34</v>
      </c>
      <c r="I31" s="342">
        <f>+G31-H31</f>
        <v>19</v>
      </c>
      <c r="J31" s="548">
        <f>IF(ISERROR(I31/H31),"n.m.",IF(ABS((I31/ABS(H31)))&gt;=1,"n.m.",(I31/ABS(H31))))</f>
        <v>0.55882352941176472</v>
      </c>
      <c r="K31" s="372"/>
      <c r="L31" s="372"/>
      <c r="M31" s="372"/>
      <c r="N31" s="372"/>
      <c r="O31" s="392"/>
    </row>
    <row r="32" spans="1:18" ht="23.25" customHeight="1" thickBot="1" x14ac:dyDescent="0.3">
      <c r="A32" s="371" t="s">
        <v>235</v>
      </c>
      <c r="B32" s="740">
        <f>'Wireline History'!D32</f>
        <v>410</v>
      </c>
      <c r="C32" s="741">
        <f>+C31+C21</f>
        <v>385</v>
      </c>
      <c r="D32" s="787">
        <f>B32-C32</f>
        <v>25</v>
      </c>
      <c r="E32" s="788">
        <f>IF(ISERROR(D32/C32),"n.m.",IF(ABS((D32/ABS(C32)))&gt;=1,"n.m.",(D32/ABS(C32))))</f>
        <v>6.4935064935064929E-2</v>
      </c>
      <c r="G32" s="740">
        <f>+G31+G21</f>
        <v>833</v>
      </c>
      <c r="H32" s="741">
        <f>+H31+H21</f>
        <v>787</v>
      </c>
      <c r="I32" s="787">
        <f>G32-H32</f>
        <v>46</v>
      </c>
      <c r="J32" s="788">
        <f>IF(ISERROR(I32/H32),"n.m.",IF(ABS((I32/ABS(H32)))&gt;=1,"n.m.",(I32/ABS(H32))))</f>
        <v>5.8449809402795427E-2</v>
      </c>
    </row>
    <row r="33" spans="1:14" ht="12" customHeight="1" thickTop="1" x14ac:dyDescent="0.25">
      <c r="A33" s="371"/>
      <c r="B33" s="592"/>
      <c r="C33" s="593"/>
      <c r="D33" s="593"/>
      <c r="E33" s="768"/>
      <c r="G33" s="592"/>
      <c r="H33" s="593"/>
      <c r="I33" s="593"/>
      <c r="J33" s="768"/>
      <c r="K33" s="372"/>
      <c r="L33" s="372"/>
      <c r="M33" s="372"/>
      <c r="N33" s="372"/>
    </row>
    <row r="34" spans="1:14" ht="18" customHeight="1" x14ac:dyDescent="0.25">
      <c r="A34" s="371" t="s">
        <v>236</v>
      </c>
      <c r="B34" s="743">
        <f>'Wireline History'!D34</f>
        <v>0.2843273231622746</v>
      </c>
      <c r="C34" s="720">
        <f>'Wireline History'!H34</f>
        <v>0.27</v>
      </c>
      <c r="D34" s="789">
        <f>(ROUND(B34,3)-ROUND(C34,3))*100</f>
        <v>1.3999999999999957</v>
      </c>
      <c r="E34" s="790" t="s">
        <v>113</v>
      </c>
      <c r="G34" s="743">
        <f>G32/G15</f>
        <v>0.28773747841105352</v>
      </c>
      <c r="H34" s="720">
        <f>H32/H15</f>
        <v>0.27888022678951097</v>
      </c>
      <c r="I34" s="789">
        <f>(ROUND(G34,3)-ROUND(H34,3))*100</f>
        <v>0.89999999999999525</v>
      </c>
      <c r="J34" s="790" t="s">
        <v>113</v>
      </c>
      <c r="K34" s="372"/>
      <c r="L34" s="657"/>
      <c r="M34" s="372"/>
      <c r="N34" s="372"/>
    </row>
    <row r="35" spans="1:14" s="203" customFormat="1" ht="3.75" customHeight="1" x14ac:dyDescent="0.2">
      <c r="A35" s="234"/>
      <c r="B35" s="413"/>
      <c r="C35" s="414"/>
      <c r="D35" s="414"/>
      <c r="E35" s="415"/>
      <c r="F35" s="234"/>
      <c r="G35" s="413"/>
      <c r="H35" s="414"/>
      <c r="I35" s="414"/>
      <c r="J35" s="415"/>
      <c r="K35" s="234"/>
      <c r="L35" s="234"/>
    </row>
    <row r="36" spans="1:14" s="203" customFormat="1" ht="10.5" customHeight="1" x14ac:dyDescent="0.2">
      <c r="A36" s="234"/>
      <c r="B36" s="416"/>
      <c r="C36" s="416"/>
      <c r="D36" s="416"/>
      <c r="E36" s="416"/>
      <c r="F36" s="234"/>
      <c r="G36" s="416"/>
      <c r="H36" s="416"/>
      <c r="I36" s="416"/>
      <c r="J36" s="416"/>
      <c r="K36" s="234"/>
      <c r="L36" s="234"/>
    </row>
    <row r="37" spans="1:14" s="203" customFormat="1" ht="18" customHeight="1" x14ac:dyDescent="0.2">
      <c r="A37" s="875" t="s">
        <v>165</v>
      </c>
      <c r="B37" s="862"/>
      <c r="C37" s="862"/>
      <c r="D37" s="862"/>
      <c r="E37" s="862"/>
      <c r="F37" s="862"/>
      <c r="G37" s="862"/>
      <c r="H37" s="862"/>
      <c r="I37" s="862"/>
      <c r="J37" s="862"/>
      <c r="K37" s="862"/>
      <c r="L37" s="862"/>
    </row>
    <row r="38" spans="1:14" ht="18" customHeight="1" x14ac:dyDescent="0.2">
      <c r="A38" s="615" t="s">
        <v>234</v>
      </c>
      <c r="B38" s="568"/>
      <c r="C38" s="608"/>
      <c r="D38" s="608"/>
      <c r="E38" s="608"/>
      <c r="F38" s="608"/>
      <c r="G38" s="608"/>
      <c r="H38" s="608"/>
      <c r="I38" s="608"/>
      <c r="J38" s="608"/>
      <c r="K38" s="608"/>
      <c r="L38" s="608"/>
    </row>
    <row r="48" spans="1:14" ht="21" customHeight="1" x14ac:dyDescent="0.2"/>
    <row r="49" spans="1:1" ht="21" customHeight="1" x14ac:dyDescent="0.2">
      <c r="A49" s="564"/>
    </row>
  </sheetData>
  <mergeCells count="5">
    <mergeCell ref="A1:J1"/>
    <mergeCell ref="A2:J2"/>
    <mergeCell ref="B5:E5"/>
    <mergeCell ref="G5:J5"/>
    <mergeCell ref="A37:L37"/>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I10 I18 I15:I16 I19 I8 I9 I17 G21 G20 G26:G30 G24 G19 G15:G16 G13 G11 G22 H22 H26:H30 H11 H13 H15:H16 H19 H24 H20 H21" formulaRange="1"/>
    <ignoredError sqref="D11:D14" formula="1"/>
    <ignoredError sqref="I11:I14"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Sheet1</vt:lpstr>
      <vt:lpstr>Graph Data</vt:lpstr>
      <vt:lpstr>Sheet2</vt:lpstr>
      <vt:lpstr>Consolidated!Print_Area</vt:lpstr>
      <vt:lpstr>Cover!Print_Area</vt:lpstr>
      <vt:lpstr>Definitions!Print_Area</vt:lpstr>
      <vt:lpstr>'Graph Data'!Print_Area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Cecilia Rosell</cp:lastModifiedBy>
  <cp:lastPrinted>2016-08-02T21:31:30Z</cp:lastPrinted>
  <dcterms:created xsi:type="dcterms:W3CDTF">2001-03-17T00:05:52Z</dcterms:created>
  <dcterms:modified xsi:type="dcterms:W3CDTF">2018-05-14T23:17:34Z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