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Quarterly Reports\2015\"/>
    </mc:Choice>
  </mc:AlternateContent>
  <bookViews>
    <workbookView xWindow="0" yWindow="0" windowWidth="23565" windowHeight="8550" tabRatio="926" activeTab="7"/>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 name="Sheet2" sheetId="2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Consolidated!$A$1:$L$57</definedName>
    <definedName name="_xlnm.Print_Area" localSheetId="0">Cover!$A$1:$F$59</definedName>
    <definedName name="_xlnm.Print_Area" localSheetId="12">Definitions!$A$1:$M$43</definedName>
    <definedName name="_xlnm.Print_Area" localSheetId="14">'Graph Data'!$A$1:$AE$142</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Stats'!$A$1:$L$57</definedName>
    <definedName name="_xlnm.Print_Area" localSheetId="7">'Wireless Stats History'!$A$1:$L$62</definedName>
    <definedName name="_xlnm.Print_Area" localSheetId="8">Wireline!$A$1:$K$61</definedName>
    <definedName name="_xlnm.Print_Area" localSheetId="9">'Wireline History'!$A$1:$L$60</definedName>
    <definedName name="_xlnm.Print_Area" localSheetId="10">'Wireline Stats'!$A$1:$K$52</definedName>
    <definedName name="_xlnm.Print_Area" localSheetId="11">'Wireline Stats History'!$A$1:$L$47</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J16" i="8" l="1"/>
  <c r="E16" i="8"/>
  <c r="K24" i="19" l="1"/>
  <c r="K22" i="19"/>
  <c r="K20" i="19"/>
  <c r="K18" i="19"/>
  <c r="K16" i="19"/>
  <c r="K14" i="19"/>
  <c r="K12" i="19"/>
  <c r="K10" i="19"/>
  <c r="K8" i="19"/>
  <c r="J20" i="12" l="1"/>
  <c r="B34" i="16"/>
  <c r="B34" i="12" s="1"/>
  <c r="B17" i="16"/>
  <c r="B16" i="16" s="1"/>
  <c r="B13" i="16"/>
  <c r="B9" i="16"/>
  <c r="B8" i="16"/>
  <c r="B31" i="14"/>
  <c r="B18" i="14"/>
  <c r="B17" i="14"/>
  <c r="B14" i="14"/>
  <c r="B12" i="14"/>
  <c r="B10" i="14"/>
  <c r="B9" i="14"/>
  <c r="B8" i="14"/>
  <c r="AY25" i="21" l="1"/>
  <c r="F110" i="21"/>
  <c r="E110" i="21"/>
  <c r="D110" i="21"/>
  <c r="C110" i="21"/>
  <c r="B110" i="21"/>
  <c r="F109" i="21"/>
  <c r="E109" i="21"/>
  <c r="D109" i="21"/>
  <c r="C109" i="21"/>
  <c r="B109" i="21"/>
  <c r="F108" i="21"/>
  <c r="E108" i="21"/>
  <c r="D108" i="21"/>
  <c r="C108" i="21"/>
  <c r="B108" i="21"/>
  <c r="F107" i="21"/>
  <c r="E107" i="21"/>
  <c r="D107" i="21"/>
  <c r="C107" i="21"/>
  <c r="G151" i="21"/>
  <c r="D125" i="21" s="1"/>
  <c r="D130" i="21"/>
  <c r="D128" i="21"/>
  <c r="E95" i="21"/>
  <c r="D95" i="21"/>
  <c r="C95" i="21"/>
  <c r="B95" i="21"/>
  <c r="E94" i="21"/>
  <c r="D94" i="21"/>
  <c r="C94" i="21"/>
  <c r="B94" i="21"/>
  <c r="K51" i="20"/>
  <c r="K50" i="20"/>
  <c r="B28" i="16"/>
  <c r="B22" i="16"/>
  <c r="G172" i="21"/>
  <c r="G109" i="21" s="1"/>
  <c r="G165" i="21"/>
  <c r="G108" i="21" s="1"/>
  <c r="G144" i="21"/>
  <c r="G66" i="21" s="1"/>
  <c r="G32" i="21"/>
  <c r="Y55" i="21"/>
  <c r="R54" i="21"/>
  <c r="S54" i="21"/>
  <c r="T54" i="21"/>
  <c r="U54" i="21"/>
  <c r="V54" i="21"/>
  <c r="W54" i="21"/>
  <c r="X54" i="21"/>
  <c r="Y54" i="21"/>
  <c r="X55" i="21" s="1"/>
  <c r="AW24" i="21"/>
  <c r="AW23" i="21"/>
  <c r="AW22" i="21"/>
  <c r="AW21" i="21"/>
  <c r="AW20" i="21"/>
  <c r="AW19" i="21"/>
  <c r="AW18" i="21"/>
  <c r="AW17" i="21"/>
  <c r="AW16" i="21"/>
  <c r="AW15" i="21"/>
  <c r="AW14" i="21"/>
  <c r="AY13" i="21"/>
  <c r="AW13" i="21"/>
  <c r="AY12" i="21"/>
  <c r="AW12" i="21"/>
  <c r="AW11" i="21"/>
  <c r="AW10" i="21"/>
  <c r="AW9" i="21"/>
  <c r="AW8" i="21"/>
  <c r="AY7" i="21"/>
  <c r="AW7" i="21"/>
  <c r="AW6" i="21"/>
  <c r="AW5" i="21"/>
  <c r="AW4" i="21"/>
  <c r="AW3" i="21"/>
  <c r="AW2" i="21"/>
  <c r="D127" i="21" l="1"/>
  <c r="G110" i="21"/>
  <c r="D126" i="21"/>
  <c r="G107" i="21"/>
  <c r="U55" i="21"/>
  <c r="T55" i="21"/>
  <c r="W55" i="21"/>
  <c r="S55" i="21"/>
  <c r="V55" i="21"/>
  <c r="R55" i="21"/>
  <c r="F22" i="15" l="1"/>
  <c r="I22" i="15"/>
  <c r="I20" i="15"/>
  <c r="C37" i="12" l="1"/>
  <c r="C45" i="8" s="1"/>
  <c r="H34" i="12"/>
  <c r="C34" i="12"/>
  <c r="H28" i="12"/>
  <c r="C28" i="12"/>
  <c r="C24" i="8" s="1"/>
  <c r="C26" i="12"/>
  <c r="C19" i="8" s="1"/>
  <c r="H22" i="12"/>
  <c r="C22" i="12"/>
  <c r="H17" i="12"/>
  <c r="C17" i="12"/>
  <c r="H16" i="12"/>
  <c r="C16" i="12"/>
  <c r="H13" i="12"/>
  <c r="C13" i="12"/>
  <c r="H11" i="12"/>
  <c r="C11" i="12"/>
  <c r="H9" i="12"/>
  <c r="C9" i="12"/>
  <c r="H8" i="12"/>
  <c r="C8" i="12"/>
  <c r="G34" i="12"/>
  <c r="G28" i="12"/>
  <c r="G24" i="8" s="1"/>
  <c r="B28" i="12"/>
  <c r="B22" i="12"/>
  <c r="G17" i="12"/>
  <c r="B17" i="12"/>
  <c r="G16" i="12"/>
  <c r="B16" i="12"/>
  <c r="G13" i="12"/>
  <c r="B13" i="12"/>
  <c r="G11" i="12"/>
  <c r="B11" i="12"/>
  <c r="G9" i="12"/>
  <c r="B9" i="12"/>
  <c r="G8" i="12"/>
  <c r="B8" i="12"/>
  <c r="H29" i="11" l="1"/>
  <c r="H28" i="11"/>
  <c r="H26" i="11"/>
  <c r="H25" i="11"/>
  <c r="H22" i="11"/>
  <c r="H33" i="11"/>
  <c r="C33" i="11"/>
  <c r="H32" i="11"/>
  <c r="C32" i="11"/>
  <c r="C30" i="11"/>
  <c r="C29" i="11"/>
  <c r="C28" i="11"/>
  <c r="C26" i="11"/>
  <c r="C25" i="11"/>
  <c r="C22" i="11"/>
  <c r="C19" i="11"/>
  <c r="C18" i="11"/>
  <c r="H14" i="11"/>
  <c r="C14" i="11"/>
  <c r="H13" i="11"/>
  <c r="C13" i="11"/>
  <c r="H9" i="11"/>
  <c r="C9" i="11"/>
  <c r="H8" i="11"/>
  <c r="C8" i="11"/>
  <c r="G33" i="11"/>
  <c r="B33" i="11"/>
  <c r="G32" i="11"/>
  <c r="B32" i="11"/>
  <c r="G14" i="11"/>
  <c r="B14" i="11"/>
  <c r="G13" i="11"/>
  <c r="B13" i="11"/>
  <c r="G9" i="11"/>
  <c r="B9" i="11"/>
  <c r="G8" i="11"/>
  <c r="B8" i="11"/>
  <c r="K33" i="17"/>
  <c r="K32" i="17"/>
  <c r="H34" i="6"/>
  <c r="H23" i="6"/>
  <c r="G18" i="6"/>
  <c r="B18" i="6"/>
  <c r="G14" i="6"/>
  <c r="B14" i="6"/>
  <c r="G12" i="6"/>
  <c r="B12" i="6"/>
  <c r="G10" i="6"/>
  <c r="B10" i="6"/>
  <c r="G9" i="6"/>
  <c r="B9" i="6"/>
  <c r="G8" i="6"/>
  <c r="B8" i="6"/>
  <c r="C34" i="6"/>
  <c r="C46" i="8" s="1"/>
  <c r="H31" i="6"/>
  <c r="C31" i="6"/>
  <c r="H25" i="6"/>
  <c r="C25" i="6"/>
  <c r="C25" i="8" s="1"/>
  <c r="C23" i="6"/>
  <c r="C20" i="8" s="1"/>
  <c r="H18" i="6"/>
  <c r="C18" i="6"/>
  <c r="H17" i="6"/>
  <c r="C17" i="6"/>
  <c r="H14" i="6"/>
  <c r="C14" i="6"/>
  <c r="H12" i="6"/>
  <c r="C12" i="6"/>
  <c r="H10" i="6"/>
  <c r="C10" i="6"/>
  <c r="H8" i="6"/>
  <c r="C8" i="6"/>
  <c r="H18" i="10"/>
  <c r="C18" i="10"/>
  <c r="H16" i="10"/>
  <c r="C16" i="10"/>
  <c r="H14" i="10"/>
  <c r="C14" i="10"/>
  <c r="H12" i="10"/>
  <c r="C12" i="10"/>
  <c r="H10" i="10"/>
  <c r="C10" i="10"/>
  <c r="AB25" i="21" l="1"/>
  <c r="X25" i="21"/>
  <c r="K25" i="21"/>
  <c r="F25" i="21"/>
  <c r="J25" i="21" s="1"/>
  <c r="M25" i="21" s="1"/>
  <c r="W25" i="21" s="1"/>
  <c r="AA25" i="21" s="1"/>
  <c r="AH25" i="21" l="1"/>
  <c r="AN25" i="21" s="1"/>
  <c r="AJ25" i="21"/>
  <c r="AQ25" i="21" s="1"/>
  <c r="AT25" i="21" s="1"/>
  <c r="BA25" i="21" s="1"/>
  <c r="BC25" i="21" s="1"/>
  <c r="AD25" i="21"/>
  <c r="G31" i="6" l="1"/>
  <c r="B31" i="6"/>
  <c r="G171" i="21" l="1"/>
  <c r="E128" i="21" s="1"/>
  <c r="G164" i="21"/>
  <c r="G150" i="21"/>
  <c r="G143" i="21"/>
  <c r="E130" i="21"/>
  <c r="G31" i="21"/>
  <c r="E127" i="21" l="1"/>
  <c r="G65" i="21"/>
  <c r="E126" i="21"/>
  <c r="E125" i="21"/>
  <c r="C57" i="21" l="1"/>
  <c r="C58" i="21" s="1"/>
  <c r="D46" i="20" l="1"/>
  <c r="D20" i="20"/>
  <c r="H24" i="8"/>
  <c r="H25" i="8" l="1"/>
  <c r="C8" i="15" l="1"/>
  <c r="C20" i="15" s="1"/>
  <c r="X49" i="21" l="1"/>
  <c r="BB24" i="21"/>
  <c r="AU24" i="21"/>
  <c r="AR24" i="21"/>
  <c r="AB24" i="21"/>
  <c r="X24" i="21"/>
  <c r="K24" i="21"/>
  <c r="F24" i="21"/>
  <c r="J24" i="21" s="1"/>
  <c r="M24" i="21" s="1"/>
  <c r="W24" i="21" s="1"/>
  <c r="AA24" i="21" s="1"/>
  <c r="AJ24" i="21" l="1"/>
  <c r="AQ24" i="21" s="1"/>
  <c r="AT24" i="21" s="1"/>
  <c r="BA24" i="21" s="1"/>
  <c r="BC24" i="21" s="1"/>
  <c r="AD24" i="21"/>
  <c r="AH24" i="21"/>
  <c r="AN24" i="21" s="1"/>
  <c r="B24" i="8" l="1"/>
  <c r="D13" i="12"/>
  <c r="E13" i="12" s="1"/>
  <c r="B10" i="12"/>
  <c r="C18" i="12"/>
  <c r="C10" i="12"/>
  <c r="C12" i="12" s="1"/>
  <c r="C14" i="12" s="1"/>
  <c r="G170" i="21"/>
  <c r="F128" i="21" s="1"/>
  <c r="H18" i="11"/>
  <c r="C15" i="11"/>
  <c r="H10" i="11"/>
  <c r="J33" i="11"/>
  <c r="D33" i="11"/>
  <c r="E33" i="11" s="1"/>
  <c r="J32" i="11"/>
  <c r="D32" i="11"/>
  <c r="E32" i="11" s="1"/>
  <c r="I9" i="11"/>
  <c r="J9" i="11" s="1"/>
  <c r="D8" i="11"/>
  <c r="E8" i="11" s="1"/>
  <c r="D12" i="6"/>
  <c r="E12" i="6" s="1"/>
  <c r="D31" i="6"/>
  <c r="E31" i="6" s="1"/>
  <c r="D18" i="6"/>
  <c r="D14" i="6"/>
  <c r="E14" i="6" s="1"/>
  <c r="D8" i="6"/>
  <c r="E8" i="6" s="1"/>
  <c r="AI2" i="21"/>
  <c r="AL2" i="21" s="1"/>
  <c r="AI6" i="21"/>
  <c r="AL6" i="21" s="1"/>
  <c r="AZ4" i="21"/>
  <c r="AE10" i="21" s="1"/>
  <c r="AZ5" i="21"/>
  <c r="AE14" i="21" s="1"/>
  <c r="AI18" i="21"/>
  <c r="AL18" i="21" s="1"/>
  <c r="F7" i="21"/>
  <c r="J7" i="21" s="1"/>
  <c r="M7" i="21" s="1"/>
  <c r="W7" i="21" s="1"/>
  <c r="AI22" i="21"/>
  <c r="AK22" i="21"/>
  <c r="F8" i="21"/>
  <c r="J8" i="21" s="1"/>
  <c r="M8" i="21" s="1"/>
  <c r="W8" i="21" s="1"/>
  <c r="AI3" i="21"/>
  <c r="AL3" i="21" s="1"/>
  <c r="F9" i="21"/>
  <c r="J9" i="21" s="1"/>
  <c r="M9" i="21" s="1"/>
  <c r="W9" i="21" s="1"/>
  <c r="AZ9" i="21"/>
  <c r="AE7" i="21" s="1"/>
  <c r="F10" i="21"/>
  <c r="J10" i="21" s="1"/>
  <c r="M10" i="21" s="1"/>
  <c r="W10" i="21" s="1"/>
  <c r="AA10" i="21" s="1"/>
  <c r="AJ10" i="21" s="1"/>
  <c r="AQ10" i="21" s="1"/>
  <c r="AT10" i="21" s="1"/>
  <c r="AZ10" i="21"/>
  <c r="AE11" i="21" s="1"/>
  <c r="F11" i="21"/>
  <c r="J11" i="21" s="1"/>
  <c r="M11" i="21" s="1"/>
  <c r="W11" i="21" s="1"/>
  <c r="AA11" i="21" s="1"/>
  <c r="AZ11" i="21"/>
  <c r="AE15" i="21" s="1"/>
  <c r="F12" i="21"/>
  <c r="J12" i="21" s="1"/>
  <c r="M12" i="21" s="1"/>
  <c r="W12" i="21" s="1"/>
  <c r="AA12" i="21" s="1"/>
  <c r="F13" i="21"/>
  <c r="J13" i="21" s="1"/>
  <c r="M13" i="21" s="1"/>
  <c r="W13" i="21" s="1"/>
  <c r="AA13" i="21" s="1"/>
  <c r="AH13" i="21" s="1"/>
  <c r="AN13" i="21" s="1"/>
  <c r="F14" i="21"/>
  <c r="J14" i="21" s="1"/>
  <c r="M14" i="21" s="1"/>
  <c r="W14" i="21" s="1"/>
  <c r="AA14" i="21" s="1"/>
  <c r="AI4" i="21"/>
  <c r="AL4" i="21" s="1"/>
  <c r="F15" i="21"/>
  <c r="J15" i="21" s="1"/>
  <c r="M15" i="21" s="1"/>
  <c r="W15" i="21" s="1"/>
  <c r="AA15" i="21" s="1"/>
  <c r="AZ15" i="21"/>
  <c r="AE8" i="21" s="1"/>
  <c r="F16" i="21"/>
  <c r="J16" i="21" s="1"/>
  <c r="M16" i="21" s="1"/>
  <c r="AI12" i="21"/>
  <c r="AL12" i="21" s="1"/>
  <c r="F17" i="21"/>
  <c r="J17" i="21" s="1"/>
  <c r="M17" i="21" s="1"/>
  <c r="W17" i="21" s="1"/>
  <c r="AA17" i="21" s="1"/>
  <c r="AI16" i="21"/>
  <c r="AL16" i="21" s="1"/>
  <c r="F18" i="21"/>
  <c r="J18" i="21" s="1"/>
  <c r="M18" i="21" s="1"/>
  <c r="W18" i="21" s="1"/>
  <c r="AA18" i="21" s="1"/>
  <c r="AJ18" i="21" s="1"/>
  <c r="AQ18" i="21" s="1"/>
  <c r="AT18" i="21" s="1"/>
  <c r="F19" i="21"/>
  <c r="J19" i="21" s="1"/>
  <c r="M19" i="21" s="1"/>
  <c r="W19" i="21" s="1"/>
  <c r="AA19" i="21" s="1"/>
  <c r="AJ19" i="21" s="1"/>
  <c r="AQ19" i="21" s="1"/>
  <c r="AT19" i="21" s="1"/>
  <c r="AX19" i="21"/>
  <c r="F20" i="21"/>
  <c r="J20" i="21" s="1"/>
  <c r="M20" i="21" s="1"/>
  <c r="W20" i="21" s="1"/>
  <c r="AA20" i="21" s="1"/>
  <c r="F21" i="21"/>
  <c r="J21" i="21" s="1"/>
  <c r="M21" i="21" s="1"/>
  <c r="W21" i="21" s="1"/>
  <c r="AA21" i="21" s="1"/>
  <c r="AI9" i="21"/>
  <c r="AL9" i="21" s="1"/>
  <c r="F22" i="21"/>
  <c r="J22" i="21" s="1"/>
  <c r="M22" i="21" s="1"/>
  <c r="W22" i="21" s="1"/>
  <c r="AA22" i="21" s="1"/>
  <c r="AH22" i="21" s="1"/>
  <c r="AN22" i="21" s="1"/>
  <c r="X22" i="21"/>
  <c r="AB22" i="21"/>
  <c r="AR22" i="21"/>
  <c r="AU22" i="21"/>
  <c r="AZ22" i="21"/>
  <c r="AE13" i="21" s="1"/>
  <c r="BB22" i="21"/>
  <c r="F23" i="21"/>
  <c r="J23" i="21" s="1"/>
  <c r="M23" i="21" s="1"/>
  <c r="W23" i="21" s="1"/>
  <c r="AA23" i="21" s="1"/>
  <c r="AJ23" i="21" s="1"/>
  <c r="AQ23" i="21" s="1"/>
  <c r="AT23" i="21" s="1"/>
  <c r="BA23" i="21" s="1"/>
  <c r="BC23" i="21" s="1"/>
  <c r="K23" i="21"/>
  <c r="X23" i="21"/>
  <c r="AB23" i="21"/>
  <c r="AI17" i="21"/>
  <c r="AL17" i="21" s="1"/>
  <c r="BD23" i="21"/>
  <c r="AI21" i="21"/>
  <c r="AL21" i="21" s="1"/>
  <c r="AX25" i="21"/>
  <c r="AK25" i="21"/>
  <c r="G30" i="21"/>
  <c r="E36" i="21"/>
  <c r="E49" i="21" s="1"/>
  <c r="B37" i="21"/>
  <c r="F49" i="21" s="1"/>
  <c r="C37" i="21"/>
  <c r="G49" i="21" s="1"/>
  <c r="D37" i="21"/>
  <c r="H49" i="21" s="1"/>
  <c r="E37" i="21"/>
  <c r="B38" i="21"/>
  <c r="C38" i="21"/>
  <c r="D38" i="21"/>
  <c r="E38" i="21"/>
  <c r="B39" i="21"/>
  <c r="C39" i="21"/>
  <c r="D39" i="21"/>
  <c r="E39" i="21"/>
  <c r="B40" i="21"/>
  <c r="C40" i="21"/>
  <c r="D40" i="21"/>
  <c r="E40" i="21"/>
  <c r="B49" i="21"/>
  <c r="C49" i="21"/>
  <c r="D49" i="21"/>
  <c r="F55" i="21"/>
  <c r="G55" i="21"/>
  <c r="H55" i="21"/>
  <c r="I55" i="21"/>
  <c r="J55" i="21"/>
  <c r="K55" i="21"/>
  <c r="L55" i="21"/>
  <c r="M55" i="21"/>
  <c r="N55" i="21"/>
  <c r="O55" i="21"/>
  <c r="P55" i="21"/>
  <c r="Q55" i="21"/>
  <c r="F56" i="21"/>
  <c r="G56" i="21"/>
  <c r="H56" i="21"/>
  <c r="I56" i="21"/>
  <c r="J56" i="21"/>
  <c r="K56" i="21"/>
  <c r="L56" i="21"/>
  <c r="M56" i="21"/>
  <c r="N56" i="21"/>
  <c r="O56" i="21"/>
  <c r="P56" i="21"/>
  <c r="Q56" i="21"/>
  <c r="R56" i="21"/>
  <c r="S56" i="21"/>
  <c r="T56" i="21"/>
  <c r="U56" i="21"/>
  <c r="V56" i="21"/>
  <c r="W56" i="21"/>
  <c r="X56" i="21"/>
  <c r="Y56" i="21"/>
  <c r="E57" i="21"/>
  <c r="F58" i="21"/>
  <c r="G58" i="21"/>
  <c r="H58" i="21"/>
  <c r="I58" i="21"/>
  <c r="J58" i="21"/>
  <c r="K58" i="21"/>
  <c r="L58" i="21"/>
  <c r="M58" i="21"/>
  <c r="N58" i="21"/>
  <c r="O58" i="21"/>
  <c r="P58" i="21"/>
  <c r="Q58" i="21"/>
  <c r="R58" i="21"/>
  <c r="S58" i="21"/>
  <c r="T58" i="21"/>
  <c r="U58" i="21"/>
  <c r="V58" i="21"/>
  <c r="W58" i="21"/>
  <c r="X58" i="21"/>
  <c r="Y58" i="21"/>
  <c r="B63" i="21"/>
  <c r="C63" i="21"/>
  <c r="D63" i="21"/>
  <c r="E63" i="21"/>
  <c r="F63" i="21"/>
  <c r="B64" i="21"/>
  <c r="C64" i="21"/>
  <c r="D64" i="21"/>
  <c r="E64" i="21"/>
  <c r="F64" i="21"/>
  <c r="B65" i="21"/>
  <c r="C65" i="21"/>
  <c r="D65" i="21"/>
  <c r="E65" i="21"/>
  <c r="F65" i="21"/>
  <c r="B66" i="21"/>
  <c r="C66" i="21"/>
  <c r="D66" i="21"/>
  <c r="E66" i="21"/>
  <c r="F66" i="21"/>
  <c r="F70" i="21"/>
  <c r="F71" i="21"/>
  <c r="F72" i="21"/>
  <c r="F73" i="21"/>
  <c r="F94" i="21" s="1"/>
  <c r="B74" i="21"/>
  <c r="C74" i="21"/>
  <c r="D74" i="21"/>
  <c r="E74" i="21"/>
  <c r="B77" i="21"/>
  <c r="B85" i="21" s="1"/>
  <c r="C77" i="21"/>
  <c r="C85" i="21" s="1"/>
  <c r="D77" i="21"/>
  <c r="E77" i="21"/>
  <c r="E85" i="21" s="1"/>
  <c r="F77" i="21"/>
  <c r="F85" i="21" s="1"/>
  <c r="G77" i="21"/>
  <c r="G85" i="21" s="1"/>
  <c r="F78" i="21"/>
  <c r="F79" i="21"/>
  <c r="F80" i="21"/>
  <c r="F81" i="21"/>
  <c r="F95" i="21" s="1"/>
  <c r="B82" i="21"/>
  <c r="C82" i="21"/>
  <c r="D82" i="21"/>
  <c r="E82" i="21"/>
  <c r="D85" i="21"/>
  <c r="B86" i="21"/>
  <c r="C86" i="21"/>
  <c r="D86" i="21"/>
  <c r="E86" i="21"/>
  <c r="B87" i="21"/>
  <c r="C87" i="21"/>
  <c r="D87" i="21"/>
  <c r="E87" i="21"/>
  <c r="B88" i="21"/>
  <c r="C88" i="21"/>
  <c r="D88" i="21"/>
  <c r="E88" i="21"/>
  <c r="B89" i="21"/>
  <c r="B90" i="21" s="1"/>
  <c r="C89" i="21"/>
  <c r="D89" i="21"/>
  <c r="E89" i="21"/>
  <c r="C96" i="21"/>
  <c r="C104" i="21" s="1"/>
  <c r="B98" i="21"/>
  <c r="B102" i="21" s="1"/>
  <c r="C98" i="21"/>
  <c r="C102" i="21" s="1"/>
  <c r="D98" i="21"/>
  <c r="D102" i="21" s="1"/>
  <c r="E98" i="21"/>
  <c r="E102" i="21" s="1"/>
  <c r="F98" i="21"/>
  <c r="F102" i="21" s="1"/>
  <c r="G98" i="21"/>
  <c r="G102" i="21" s="1"/>
  <c r="B106" i="21"/>
  <c r="B114" i="21" s="1"/>
  <c r="C106" i="21"/>
  <c r="C114" i="21" s="1"/>
  <c r="D106" i="21"/>
  <c r="D114" i="21" s="1"/>
  <c r="E106" i="21"/>
  <c r="E114" i="21" s="1"/>
  <c r="F106" i="21"/>
  <c r="F114" i="21" s="1"/>
  <c r="G106" i="21"/>
  <c r="G114" i="21" s="1"/>
  <c r="E111" i="21"/>
  <c r="E117" i="21" s="1"/>
  <c r="H125" i="21"/>
  <c r="I125" i="21"/>
  <c r="J125" i="21"/>
  <c r="K125" i="21"/>
  <c r="H126" i="21"/>
  <c r="I126" i="21"/>
  <c r="J126" i="21"/>
  <c r="K126" i="21"/>
  <c r="T126" i="21"/>
  <c r="U126" i="21"/>
  <c r="V126" i="21"/>
  <c r="W126" i="21"/>
  <c r="H127" i="21"/>
  <c r="I127" i="21"/>
  <c r="J127" i="21"/>
  <c r="K127" i="21"/>
  <c r="T127" i="21"/>
  <c r="U127" i="21"/>
  <c r="V127" i="21"/>
  <c r="W127" i="21"/>
  <c r="H128" i="21"/>
  <c r="I128" i="21"/>
  <c r="I132" i="21" s="1"/>
  <c r="J128" i="21"/>
  <c r="J132" i="21" s="1"/>
  <c r="K128" i="21"/>
  <c r="T128" i="21"/>
  <c r="U128" i="21"/>
  <c r="V128" i="21"/>
  <c r="W128" i="21"/>
  <c r="F130" i="21"/>
  <c r="T130" i="21"/>
  <c r="U130" i="21"/>
  <c r="V130" i="21"/>
  <c r="W130" i="21"/>
  <c r="L132" i="21"/>
  <c r="E99" i="21" s="1"/>
  <c r="M132" i="21"/>
  <c r="N132" i="21"/>
  <c r="E100" i="21" s="1"/>
  <c r="O132" i="21"/>
  <c r="P132" i="21"/>
  <c r="D99" i="21" s="1"/>
  <c r="Q132" i="21"/>
  <c r="R132" i="21"/>
  <c r="S132" i="21"/>
  <c r="X132" i="21"/>
  <c r="B99" i="21" s="1"/>
  <c r="Y132" i="21"/>
  <c r="Z132" i="21"/>
  <c r="B100" i="21" s="1"/>
  <c r="AA132" i="21"/>
  <c r="B141" i="21"/>
  <c r="B142" i="21"/>
  <c r="G142" i="21"/>
  <c r="B143" i="21"/>
  <c r="B144" i="21"/>
  <c r="B107" i="21" s="1"/>
  <c r="C145" i="21"/>
  <c r="D145" i="21"/>
  <c r="E145" i="21"/>
  <c r="F145" i="21"/>
  <c r="D147" i="21"/>
  <c r="E147" i="21"/>
  <c r="E154" i="21" s="1"/>
  <c r="E161" i="21" s="1"/>
  <c r="E168" i="21" s="1"/>
  <c r="F147" i="21"/>
  <c r="G147" i="21"/>
  <c r="G149" i="21"/>
  <c r="B152" i="21"/>
  <c r="C152" i="21"/>
  <c r="D152" i="21"/>
  <c r="E152" i="21"/>
  <c r="F152" i="21"/>
  <c r="F154" i="21"/>
  <c r="F161" i="21" s="1"/>
  <c r="F168" i="21" s="1"/>
  <c r="G154" i="21"/>
  <c r="G161" i="21" s="1"/>
  <c r="G168" i="21" s="1"/>
  <c r="B159" i="21"/>
  <c r="C159" i="21"/>
  <c r="D159" i="21"/>
  <c r="E159" i="21"/>
  <c r="F159" i="21"/>
  <c r="G159" i="21"/>
  <c r="D161" i="21"/>
  <c r="D168" i="21" s="1"/>
  <c r="G163" i="21"/>
  <c r="B166" i="21"/>
  <c r="C166" i="21"/>
  <c r="D166" i="21"/>
  <c r="E166" i="21"/>
  <c r="F166" i="21"/>
  <c r="B173" i="21"/>
  <c r="C173" i="21"/>
  <c r="D173" i="21"/>
  <c r="E173" i="21"/>
  <c r="F173" i="21"/>
  <c r="L10" i="15"/>
  <c r="C56" i="21"/>
  <c r="E8" i="15"/>
  <c r="F8" i="15"/>
  <c r="F20" i="15" s="1"/>
  <c r="G8" i="15"/>
  <c r="H8" i="15"/>
  <c r="H20" i="15" s="1"/>
  <c r="L12" i="15"/>
  <c r="E14" i="15"/>
  <c r="H41" i="21" s="1"/>
  <c r="H14" i="15"/>
  <c r="G14" i="15" s="1"/>
  <c r="L14" i="15"/>
  <c r="L16" i="15"/>
  <c r="E18" i="15"/>
  <c r="E22" i="15" s="1"/>
  <c r="H18" i="15"/>
  <c r="H22" i="15" s="1"/>
  <c r="L18" i="15"/>
  <c r="L8" i="14"/>
  <c r="G148" i="21"/>
  <c r="G125" i="21" s="1"/>
  <c r="F9" i="14"/>
  <c r="G9" i="14"/>
  <c r="G11" i="14"/>
  <c r="G13" i="14" s="1"/>
  <c r="G15" i="14" s="1"/>
  <c r="G9" i="20" s="1"/>
  <c r="H9" i="14"/>
  <c r="H11" i="14" s="1"/>
  <c r="H13" i="14" s="1"/>
  <c r="H15" i="14" s="1"/>
  <c r="H21" i="14" s="1"/>
  <c r="H29" i="14" s="1"/>
  <c r="I9" i="14"/>
  <c r="L10" i="14"/>
  <c r="B11" i="14"/>
  <c r="B13" i="14" s="1"/>
  <c r="B15" i="14" s="1"/>
  <c r="C11" i="14"/>
  <c r="C13" i="14" s="1"/>
  <c r="C15" i="14" s="1"/>
  <c r="D11" i="14"/>
  <c r="D13" i="14" s="1"/>
  <c r="D15" i="14" s="1"/>
  <c r="L12" i="14"/>
  <c r="L14" i="14"/>
  <c r="L17" i="14"/>
  <c r="L18" i="14"/>
  <c r="C19" i="14"/>
  <c r="D19" i="14"/>
  <c r="F19" i="14"/>
  <c r="G19" i="14"/>
  <c r="H19" i="14"/>
  <c r="I19" i="14"/>
  <c r="E20" i="20"/>
  <c r="L25" i="14"/>
  <c r="L31" i="14"/>
  <c r="E46" i="20"/>
  <c r="H19" i="6"/>
  <c r="L8" i="17"/>
  <c r="L9" i="17"/>
  <c r="B10" i="17"/>
  <c r="C10" i="17"/>
  <c r="E10" i="17"/>
  <c r="F10" i="17"/>
  <c r="G10" i="17"/>
  <c r="H10" i="17"/>
  <c r="I10" i="17"/>
  <c r="K13" i="17"/>
  <c r="L13" i="17"/>
  <c r="K14" i="17"/>
  <c r="L14" i="17"/>
  <c r="B15" i="17"/>
  <c r="B15" i="11" s="1"/>
  <c r="C15" i="17"/>
  <c r="D15" i="17"/>
  <c r="E15" i="17"/>
  <c r="F15" i="17"/>
  <c r="G15" i="17"/>
  <c r="H15" i="17"/>
  <c r="I15" i="17"/>
  <c r="E18" i="17"/>
  <c r="D18" i="17" s="1"/>
  <c r="C18" i="17" s="1"/>
  <c r="B18" i="17" s="1"/>
  <c r="L18" i="17"/>
  <c r="E19" i="17"/>
  <c r="D19" i="17" s="1"/>
  <c r="C19" i="17" s="1"/>
  <c r="B19" i="17" s="1"/>
  <c r="L19" i="17"/>
  <c r="B20" i="17"/>
  <c r="F20" i="17"/>
  <c r="G20" i="17"/>
  <c r="H20" i="17"/>
  <c r="I20" i="17"/>
  <c r="BD22" i="21"/>
  <c r="L30" i="17"/>
  <c r="H30" i="11" s="1"/>
  <c r="L32" i="17"/>
  <c r="L33" i="17"/>
  <c r="H15" i="11"/>
  <c r="H19" i="11"/>
  <c r="L8" i="16"/>
  <c r="L10" i="16" s="1"/>
  <c r="L12" i="16" s="1"/>
  <c r="L14" i="16" s="1"/>
  <c r="L20" i="16" s="1"/>
  <c r="L9" i="16"/>
  <c r="B10" i="16"/>
  <c r="C10" i="16"/>
  <c r="D10" i="16"/>
  <c r="D12" i="16" s="1"/>
  <c r="D14" i="16" s="1"/>
  <c r="F10" i="16"/>
  <c r="T129" i="21"/>
  <c r="G10" i="16"/>
  <c r="U129" i="21" s="1"/>
  <c r="H10" i="16"/>
  <c r="V129" i="21" s="1"/>
  <c r="I10" i="16"/>
  <c r="W129" i="21" s="1"/>
  <c r="L11" i="16"/>
  <c r="F12" i="16"/>
  <c r="L13" i="16"/>
  <c r="F14" i="16"/>
  <c r="F30" i="16" s="1"/>
  <c r="F29" i="20" s="1"/>
  <c r="L16" i="16"/>
  <c r="L18" i="16" s="1"/>
  <c r="L17" i="16"/>
  <c r="B18" i="16"/>
  <c r="C18" i="16"/>
  <c r="D18" i="16"/>
  <c r="F18" i="16"/>
  <c r="G18" i="16"/>
  <c r="H18" i="16"/>
  <c r="I18" i="16"/>
  <c r="L22" i="16"/>
  <c r="K28" i="16"/>
  <c r="L28" i="16"/>
  <c r="K34" i="16"/>
  <c r="L34" i="16"/>
  <c r="D17" i="12"/>
  <c r="E17" i="12" s="1"/>
  <c r="B10" i="20"/>
  <c r="C10" i="20"/>
  <c r="D10" i="20"/>
  <c r="F10" i="20"/>
  <c r="G10" i="20"/>
  <c r="H10" i="20"/>
  <c r="I10" i="20"/>
  <c r="F19" i="20"/>
  <c r="G19" i="20"/>
  <c r="H19" i="20"/>
  <c r="I19" i="20"/>
  <c r="L19" i="20"/>
  <c r="F20" i="20"/>
  <c r="G20" i="20"/>
  <c r="H20" i="20"/>
  <c r="I20" i="20"/>
  <c r="L20" i="20"/>
  <c r="B24" i="20"/>
  <c r="C24" i="20"/>
  <c r="D24" i="20"/>
  <c r="F24" i="20"/>
  <c r="G24" i="20"/>
  <c r="H24" i="20"/>
  <c r="I24" i="20"/>
  <c r="C25" i="20"/>
  <c r="D25" i="20"/>
  <c r="E25" i="20"/>
  <c r="F25" i="20"/>
  <c r="G25" i="20"/>
  <c r="H25" i="20"/>
  <c r="I25" i="20"/>
  <c r="F45" i="20"/>
  <c r="G45" i="20"/>
  <c r="H45" i="20"/>
  <c r="I45" i="20"/>
  <c r="L45" i="20"/>
  <c r="F46" i="20"/>
  <c r="G46" i="20"/>
  <c r="H46" i="20"/>
  <c r="I46" i="20"/>
  <c r="L46" i="20"/>
  <c r="L50" i="20"/>
  <c r="L51" i="20"/>
  <c r="L8" i="19"/>
  <c r="L12" i="19"/>
  <c r="L14" i="19"/>
  <c r="L18" i="19"/>
  <c r="L20" i="19"/>
  <c r="L22" i="19"/>
  <c r="L24" i="19"/>
  <c r="I28" i="19"/>
  <c r="G27" i="14"/>
  <c r="G30" i="20"/>
  <c r="G21" i="14"/>
  <c r="G32" i="14" s="1"/>
  <c r="G41" i="20" s="1"/>
  <c r="E24" i="20"/>
  <c r="F20" i="16"/>
  <c r="F35" i="16" s="1"/>
  <c r="F40" i="20" s="1"/>
  <c r="F8" i="20"/>
  <c r="I11" i="14"/>
  <c r="I13" i="14" s="1"/>
  <c r="I15" i="14" s="1"/>
  <c r="F111" i="21"/>
  <c r="AI7" i="21"/>
  <c r="AL7" i="21" s="1"/>
  <c r="G130" i="21"/>
  <c r="C20" i="11"/>
  <c r="K22" i="21"/>
  <c r="K8" i="14"/>
  <c r="G141" i="21"/>
  <c r="G63" i="21" s="1"/>
  <c r="E10" i="20"/>
  <c r="K8" i="16"/>
  <c r="L9" i="14"/>
  <c r="L11" i="14" s="1"/>
  <c r="L13" i="14" s="1"/>
  <c r="L15" i="14" s="1"/>
  <c r="L27" i="14" s="1"/>
  <c r="L30" i="20" s="1"/>
  <c r="B96" i="21"/>
  <c r="B104" i="21" s="1"/>
  <c r="C111" i="21"/>
  <c r="C118" i="21" s="1"/>
  <c r="F32" i="16"/>
  <c r="F24" i="16"/>
  <c r="I32" i="11"/>
  <c r="D10" i="17"/>
  <c r="K8" i="17"/>
  <c r="BB23" i="21"/>
  <c r="I8" i="11"/>
  <c r="J8" i="11" s="1"/>
  <c r="K9" i="17"/>
  <c r="L32" i="16" l="1"/>
  <c r="L35" i="16"/>
  <c r="I27" i="14"/>
  <c r="I30" i="20" s="1"/>
  <c r="I9" i="20"/>
  <c r="G25" i="21"/>
  <c r="B20" i="11"/>
  <c r="K18" i="17"/>
  <c r="B18" i="11"/>
  <c r="D18" i="11" s="1"/>
  <c r="E18" i="11" s="1"/>
  <c r="H9" i="6"/>
  <c r="C9" i="6"/>
  <c r="C130" i="21"/>
  <c r="G29" i="14"/>
  <c r="E20" i="17"/>
  <c r="G22" i="21" s="1"/>
  <c r="AK20" i="21"/>
  <c r="AY18" i="21"/>
  <c r="AE20" i="21" s="1"/>
  <c r="L10" i="17"/>
  <c r="F14" i="20"/>
  <c r="F26" i="20"/>
  <c r="K19" i="17"/>
  <c r="B19" i="11"/>
  <c r="G19" i="11" s="1"/>
  <c r="I19" i="11" s="1"/>
  <c r="J19" i="11" s="1"/>
  <c r="F11" i="14"/>
  <c r="F13" i="14" s="1"/>
  <c r="F15" i="14" s="1"/>
  <c r="F27" i="14" s="1"/>
  <c r="F30" i="20" s="1"/>
  <c r="H12" i="16"/>
  <c r="H14" i="16" s="1"/>
  <c r="H30" i="16" s="1"/>
  <c r="H29" i="20" s="1"/>
  <c r="C20" i="17"/>
  <c r="AY19" i="21" s="1"/>
  <c r="AK24" i="21" s="1"/>
  <c r="L20" i="17"/>
  <c r="L15" i="17"/>
  <c r="L8" i="15"/>
  <c r="G20" i="15"/>
  <c r="B22" i="21"/>
  <c r="AO22" i="21"/>
  <c r="L20" i="15"/>
  <c r="V49" i="21"/>
  <c r="E20" i="15"/>
  <c r="L22" i="15"/>
  <c r="B12" i="16"/>
  <c r="B14" i="16" s="1"/>
  <c r="B20" i="16" s="1"/>
  <c r="N25" i="21" s="1"/>
  <c r="G73" i="21" s="1"/>
  <c r="G94" i="21" s="1"/>
  <c r="D129" i="21"/>
  <c r="G17" i="6"/>
  <c r="J17" i="6" s="1"/>
  <c r="B17" i="6"/>
  <c r="B19" i="6" s="1"/>
  <c r="K17" i="14"/>
  <c r="B19" i="14"/>
  <c r="B21" i="14" s="1"/>
  <c r="B111" i="21"/>
  <c r="B117" i="21" s="1"/>
  <c r="F100" i="21"/>
  <c r="F34" i="20"/>
  <c r="C14" i="8"/>
  <c r="G26" i="20"/>
  <c r="G10" i="8"/>
  <c r="B10" i="8"/>
  <c r="D10" i="8" s="1"/>
  <c r="C8" i="8"/>
  <c r="C10" i="8"/>
  <c r="H10" i="8"/>
  <c r="H8" i="10"/>
  <c r="C8" i="10"/>
  <c r="F28" i="19"/>
  <c r="L28" i="19" s="1"/>
  <c r="H22" i="10"/>
  <c r="C22" i="10"/>
  <c r="AZ20" i="21"/>
  <c r="AE5" i="21" s="1"/>
  <c r="D100" i="21"/>
  <c r="I26" i="20"/>
  <c r="J9" i="6"/>
  <c r="G10" i="12"/>
  <c r="I11" i="12"/>
  <c r="J11" i="12" s="1"/>
  <c r="K15" i="17"/>
  <c r="C12" i="16"/>
  <c r="C14" i="16" s="1"/>
  <c r="C30" i="16" s="1"/>
  <c r="C29" i="20" s="1"/>
  <c r="E129" i="21"/>
  <c r="C119" i="21"/>
  <c r="C116" i="21"/>
  <c r="F88" i="21"/>
  <c r="AZ3" i="21"/>
  <c r="AE6" i="21" s="1"/>
  <c r="AM6" i="21" s="1"/>
  <c r="K132" i="21"/>
  <c r="E90" i="21"/>
  <c r="AZ18" i="21"/>
  <c r="AZ14" i="21"/>
  <c r="AE4" i="21" s="1"/>
  <c r="AM4" i="21" s="1"/>
  <c r="W16" i="21"/>
  <c r="AA16" i="21" s="1"/>
  <c r="D11" i="12"/>
  <c r="E11" i="12" s="1"/>
  <c r="D28" i="12"/>
  <c r="E28" i="12" s="1"/>
  <c r="W132" i="21"/>
  <c r="C26" i="20"/>
  <c r="K10" i="17"/>
  <c r="G15" i="11"/>
  <c r="I15" i="11" s="1"/>
  <c r="J15" i="11" s="1"/>
  <c r="B10" i="11"/>
  <c r="G10" i="11"/>
  <c r="I10" i="11" s="1"/>
  <c r="J10" i="11" s="1"/>
  <c r="D9" i="11"/>
  <c r="E9" i="11" s="1"/>
  <c r="I13" i="11"/>
  <c r="J13" i="11" s="1"/>
  <c r="D14" i="11"/>
  <c r="E14" i="11" s="1"/>
  <c r="I14" i="11"/>
  <c r="J14" i="11" s="1"/>
  <c r="C10" i="11"/>
  <c r="D13" i="11"/>
  <c r="E13" i="11" s="1"/>
  <c r="I33" i="11"/>
  <c r="H26" i="8"/>
  <c r="C9" i="20"/>
  <c r="C21" i="14"/>
  <c r="C32" i="14" s="1"/>
  <c r="C27" i="14"/>
  <c r="C30" i="20" s="1"/>
  <c r="I31" i="6"/>
  <c r="J31" i="6" s="1"/>
  <c r="C19" i="6"/>
  <c r="L25" i="20"/>
  <c r="H11" i="6"/>
  <c r="H13" i="6" s="1"/>
  <c r="H15" i="6" s="1"/>
  <c r="H21" i="6" s="1"/>
  <c r="E55" i="21"/>
  <c r="E56" i="21"/>
  <c r="E28" i="19"/>
  <c r="AZ2" i="21"/>
  <c r="AE2" i="21" s="1"/>
  <c r="AM2" i="21" s="1"/>
  <c r="AI24" i="21"/>
  <c r="AD11" i="21"/>
  <c r="AH11" i="21"/>
  <c r="AN11" i="21" s="1"/>
  <c r="C90" i="21"/>
  <c r="AZ17" i="21"/>
  <c r="AE16" i="21" s="1"/>
  <c r="AM16" i="21" s="1"/>
  <c r="B103" i="21"/>
  <c r="H132" i="21"/>
  <c r="F99" i="21" s="1"/>
  <c r="AE18" i="21"/>
  <c r="AM18" i="21" s="1"/>
  <c r="AZ23" i="21"/>
  <c r="AE17" i="21" s="1"/>
  <c r="AM17" i="21" s="1"/>
  <c r="C103" i="21"/>
  <c r="AD20" i="21"/>
  <c r="AH20" i="21"/>
  <c r="AN20" i="21" s="1"/>
  <c r="AJ20" i="21"/>
  <c r="AQ20" i="21" s="1"/>
  <c r="AT20" i="21" s="1"/>
  <c r="AZ7" i="21"/>
  <c r="AI13" i="21"/>
  <c r="AL13" i="21" s="1"/>
  <c r="AM13" i="21" s="1"/>
  <c r="F89" i="21"/>
  <c r="F74" i="21"/>
  <c r="AE22" i="21"/>
  <c r="AJ13" i="21"/>
  <c r="AQ13" i="21" s="1"/>
  <c r="AT13" i="21" s="1"/>
  <c r="AZ16" i="21"/>
  <c r="AE12" i="21" s="1"/>
  <c r="AM12" i="21" s="1"/>
  <c r="AI10" i="21"/>
  <c r="AL10" i="21" s="1"/>
  <c r="AM10" i="21" s="1"/>
  <c r="AJ11" i="21"/>
  <c r="AQ11" i="21" s="1"/>
  <c r="AT11" i="21" s="1"/>
  <c r="T132" i="21"/>
  <c r="C99" i="21" s="1"/>
  <c r="B145" i="21"/>
  <c r="D90" i="21"/>
  <c r="AH15" i="21"/>
  <c r="AN15" i="21" s="1"/>
  <c r="AD15" i="21"/>
  <c r="AJ15" i="21"/>
  <c r="AQ15" i="21" s="1"/>
  <c r="AT15" i="21" s="1"/>
  <c r="AH12" i="21"/>
  <c r="AN12" i="21" s="1"/>
  <c r="AJ12" i="21"/>
  <c r="AQ12" i="21" s="1"/>
  <c r="AT12" i="21" s="1"/>
  <c r="AD12" i="21"/>
  <c r="AJ17" i="21"/>
  <c r="AQ17" i="21" s="1"/>
  <c r="AT17" i="21" s="1"/>
  <c r="AH17" i="21"/>
  <c r="AN17" i="21" s="1"/>
  <c r="AD17" i="21"/>
  <c r="AD14" i="21"/>
  <c r="AH14" i="21"/>
  <c r="AN14" i="21" s="1"/>
  <c r="AJ14" i="21"/>
  <c r="AQ14" i="21" s="1"/>
  <c r="AT14" i="21" s="1"/>
  <c r="AM7" i="21"/>
  <c r="AJ22" i="21"/>
  <c r="AQ22" i="21" s="1"/>
  <c r="AT22" i="21" s="1"/>
  <c r="AI8" i="21"/>
  <c r="AL8" i="21" s="1"/>
  <c r="AM8" i="21" s="1"/>
  <c r="AI20" i="21"/>
  <c r="AL20" i="21" s="1"/>
  <c r="AI15" i="21"/>
  <c r="AL15" i="21" s="1"/>
  <c r="AM15" i="21" s="1"/>
  <c r="V132" i="21"/>
  <c r="F127" i="21"/>
  <c r="C127" i="21" s="1"/>
  <c r="F125" i="21"/>
  <c r="C125" i="21" s="1"/>
  <c r="F126" i="21"/>
  <c r="C126" i="21" s="1"/>
  <c r="C117" i="21"/>
  <c r="E118" i="21"/>
  <c r="E116" i="21"/>
  <c r="H10" i="12"/>
  <c r="H12" i="12" s="1"/>
  <c r="H14" i="12" s="1"/>
  <c r="H18" i="12"/>
  <c r="D8" i="12"/>
  <c r="E8" i="12" s="1"/>
  <c r="D16" i="12"/>
  <c r="E16" i="12" s="1"/>
  <c r="I13" i="12"/>
  <c r="C30" i="12"/>
  <c r="C29" i="8" s="1"/>
  <c r="C20" i="12"/>
  <c r="D10" i="12"/>
  <c r="E10" i="12" s="1"/>
  <c r="D34" i="12"/>
  <c r="E34" i="12" s="1"/>
  <c r="D9" i="12"/>
  <c r="E9" i="12" s="1"/>
  <c r="I34" i="12"/>
  <c r="J34" i="12" s="1"/>
  <c r="I28" i="12"/>
  <c r="H30" i="12"/>
  <c r="H29" i="8" s="1"/>
  <c r="G64" i="21"/>
  <c r="B18" i="12"/>
  <c r="D18" i="12" s="1"/>
  <c r="E18" i="12" s="1"/>
  <c r="F118" i="21"/>
  <c r="F116" i="21"/>
  <c r="F117" i="21"/>
  <c r="F119" i="21"/>
  <c r="H8" i="20"/>
  <c r="H20" i="16"/>
  <c r="B41" i="21"/>
  <c r="E58" i="21"/>
  <c r="AD19" i="21"/>
  <c r="AH19" i="21"/>
  <c r="AN19" i="21" s="1"/>
  <c r="I21" i="14"/>
  <c r="AD22" i="21"/>
  <c r="AD13" i="21"/>
  <c r="L30" i="16"/>
  <c r="L29" i="20" s="1"/>
  <c r="D20" i="17"/>
  <c r="G18" i="15"/>
  <c r="F82" i="21"/>
  <c r="F86" i="21"/>
  <c r="AJ21" i="21"/>
  <c r="AQ21" i="21" s="1"/>
  <c r="AT21" i="21" s="1"/>
  <c r="AD21" i="21"/>
  <c r="AH21" i="21"/>
  <c r="AN21" i="21" s="1"/>
  <c r="H26" i="20"/>
  <c r="D26" i="20"/>
  <c r="H15" i="20"/>
  <c r="H35" i="20" s="1"/>
  <c r="H32" i="14"/>
  <c r="H41" i="20" s="1"/>
  <c r="B9" i="20"/>
  <c r="AD10" i="21"/>
  <c r="AH10" i="21"/>
  <c r="AN10" i="21" s="1"/>
  <c r="G15" i="20"/>
  <c r="L24" i="16"/>
  <c r="F21" i="14"/>
  <c r="F9" i="20"/>
  <c r="L10" i="20"/>
  <c r="AH23" i="21"/>
  <c r="AN23" i="21" s="1"/>
  <c r="AD23" i="21"/>
  <c r="AD18" i="21"/>
  <c r="AH18" i="21"/>
  <c r="AN18" i="21" s="1"/>
  <c r="E119" i="21"/>
  <c r="L24" i="20"/>
  <c r="D15" i="11"/>
  <c r="E15" i="11" s="1"/>
  <c r="L19" i="14"/>
  <c r="L21" i="14" s="1"/>
  <c r="H27" i="14"/>
  <c r="H30" i="20" s="1"/>
  <c r="H9" i="20"/>
  <c r="D111" i="21"/>
  <c r="E96" i="21"/>
  <c r="E104" i="21" s="1"/>
  <c r="AI19" i="21"/>
  <c r="AL19" i="21" s="1"/>
  <c r="U132" i="21"/>
  <c r="D96" i="21"/>
  <c r="D103" i="21" s="1"/>
  <c r="F87" i="21"/>
  <c r="AL22" i="21"/>
  <c r="H20" i="11"/>
  <c r="G12" i="16"/>
  <c r="G14" i="16" s="1"/>
  <c r="K18" i="14"/>
  <c r="D10" i="6"/>
  <c r="E10" i="6" s="1"/>
  <c r="I12" i="16"/>
  <c r="I14" i="16" s="1"/>
  <c r="C11" i="6"/>
  <c r="C13" i="6" s="1"/>
  <c r="C15" i="6" s="1"/>
  <c r="J8" i="12"/>
  <c r="G126" i="21"/>
  <c r="K9" i="14"/>
  <c r="K13" i="16"/>
  <c r="E11" i="14"/>
  <c r="E13" i="14" s="1"/>
  <c r="E15" i="14" s="1"/>
  <c r="E9" i="20" s="1"/>
  <c r="G29" i="21"/>
  <c r="K11" i="16"/>
  <c r="K10" i="14"/>
  <c r="G162" i="21"/>
  <c r="G127" i="21" s="1"/>
  <c r="G145" i="21"/>
  <c r="K17" i="16"/>
  <c r="K14" i="14"/>
  <c r="J17" i="12"/>
  <c r="I17" i="12"/>
  <c r="I14" i="6"/>
  <c r="J14" i="6"/>
  <c r="I12" i="6"/>
  <c r="J12" i="6"/>
  <c r="K9" i="16"/>
  <c r="K10" i="16" s="1"/>
  <c r="E10" i="16"/>
  <c r="J10" i="6"/>
  <c r="I10" i="6"/>
  <c r="J8" i="6"/>
  <c r="I8" i="6"/>
  <c r="I18" i="6"/>
  <c r="J18" i="6"/>
  <c r="I17" i="6"/>
  <c r="E26" i="20"/>
  <c r="K12" i="14"/>
  <c r="E19" i="14"/>
  <c r="K31" i="14"/>
  <c r="G169" i="21"/>
  <c r="E24" i="8"/>
  <c r="D24" i="8"/>
  <c r="I24" i="8"/>
  <c r="J24" i="8"/>
  <c r="J28" i="12"/>
  <c r="K24" i="20"/>
  <c r="J13" i="12"/>
  <c r="D30" i="16"/>
  <c r="D29" i="20" s="1"/>
  <c r="D20" i="16"/>
  <c r="D8" i="20"/>
  <c r="I8" i="12"/>
  <c r="B12" i="12"/>
  <c r="F129" i="21"/>
  <c r="E18" i="6"/>
  <c r="K10" i="20"/>
  <c r="B11" i="6"/>
  <c r="B13" i="6" s="1"/>
  <c r="B15" i="6" s="1"/>
  <c r="G152" i="21"/>
  <c r="D21" i="14"/>
  <c r="D9" i="20"/>
  <c r="D27" i="14"/>
  <c r="D30" i="20" s="1"/>
  <c r="AE21" i="21"/>
  <c r="AM21" i="21" s="1"/>
  <c r="AZ24" i="21"/>
  <c r="AI5" i="21"/>
  <c r="AL5" i="21" s="1"/>
  <c r="AZ6" i="21"/>
  <c r="AI11" i="21"/>
  <c r="AL11" i="21" s="1"/>
  <c r="AM11" i="21" s="1"/>
  <c r="AZ8" i="21"/>
  <c r="AE3" i="21" s="1"/>
  <c r="AM3" i="21" s="1"/>
  <c r="AI14" i="21"/>
  <c r="AL14" i="21" s="1"/>
  <c r="AM14" i="21" s="1"/>
  <c r="AZ21" i="21"/>
  <c r="AE9" i="21" s="1"/>
  <c r="AM9" i="21" s="1"/>
  <c r="G18" i="11" l="1"/>
  <c r="K20" i="17"/>
  <c r="G24" i="21"/>
  <c r="D19" i="11"/>
  <c r="E19" i="11" s="1"/>
  <c r="B8" i="20"/>
  <c r="B30" i="16"/>
  <c r="B29" i="20" s="1"/>
  <c r="G22" i="15"/>
  <c r="G28" i="19" s="1"/>
  <c r="D17" i="6"/>
  <c r="E17" i="6" s="1"/>
  <c r="G19" i="6"/>
  <c r="J19" i="6" s="1"/>
  <c r="B24" i="16"/>
  <c r="D132" i="21"/>
  <c r="G99" i="21" s="1"/>
  <c r="Q25" i="21"/>
  <c r="G81" i="21" s="1"/>
  <c r="G95" i="21" s="1"/>
  <c r="B32" i="14"/>
  <c r="B34" i="14" s="1"/>
  <c r="B34" i="6" s="1"/>
  <c r="K19" i="14"/>
  <c r="B119" i="21"/>
  <c r="B118" i="21"/>
  <c r="B116" i="21"/>
  <c r="B32" i="16"/>
  <c r="B35" i="16"/>
  <c r="B40" i="20" s="1"/>
  <c r="B14" i="20"/>
  <c r="B14" i="8" s="1"/>
  <c r="B26" i="16"/>
  <c r="B26" i="12" s="1"/>
  <c r="B15" i="20"/>
  <c r="C9" i="8"/>
  <c r="H9" i="8"/>
  <c r="B8" i="8"/>
  <c r="D10" i="11"/>
  <c r="E10" i="11" s="1"/>
  <c r="G9" i="8"/>
  <c r="B9" i="8"/>
  <c r="G35" i="20"/>
  <c r="E10" i="8"/>
  <c r="AM5" i="21"/>
  <c r="C100" i="21"/>
  <c r="L26" i="20"/>
  <c r="B21" i="6"/>
  <c r="E27" i="14"/>
  <c r="E30" i="20" s="1"/>
  <c r="G11" i="6"/>
  <c r="G13" i="6" s="1"/>
  <c r="J13" i="6" s="1"/>
  <c r="I9" i="6"/>
  <c r="I11" i="6" s="1"/>
  <c r="I13" i="6" s="1"/>
  <c r="I15" i="6" s="1"/>
  <c r="C20" i="16"/>
  <c r="C14" i="20" s="1"/>
  <c r="AE24" i="21"/>
  <c r="AZ19" i="21"/>
  <c r="Q24" i="21"/>
  <c r="G80" i="21" s="1"/>
  <c r="C29" i="14"/>
  <c r="C8" i="20"/>
  <c r="C11" i="20" s="1"/>
  <c r="C31" i="20" s="1"/>
  <c r="E132" i="21"/>
  <c r="AJ16" i="21"/>
  <c r="AQ16" i="21" s="1"/>
  <c r="AT16" i="21" s="1"/>
  <c r="AD16" i="21"/>
  <c r="C115" i="21"/>
  <c r="AH16" i="21"/>
  <c r="AN16" i="21" s="1"/>
  <c r="AM20" i="21"/>
  <c r="H20" i="12"/>
  <c r="G20" i="11"/>
  <c r="I18" i="11"/>
  <c r="AL24" i="21"/>
  <c r="C41" i="20"/>
  <c r="C21" i="6"/>
  <c r="C15" i="8" s="1"/>
  <c r="C15" i="20"/>
  <c r="C35" i="20" s="1"/>
  <c r="B11" i="20"/>
  <c r="D9" i="6"/>
  <c r="E9" i="6" s="1"/>
  <c r="H27" i="6"/>
  <c r="H30" i="8" s="1"/>
  <c r="E103" i="21"/>
  <c r="AM22" i="21"/>
  <c r="D117" i="21"/>
  <c r="D118" i="21"/>
  <c r="F132" i="21"/>
  <c r="K11" i="14"/>
  <c r="K13" i="14" s="1"/>
  <c r="K15" i="14" s="1"/>
  <c r="E115" i="21"/>
  <c r="I10" i="12"/>
  <c r="G12" i="12"/>
  <c r="I12" i="12" s="1"/>
  <c r="C32" i="12"/>
  <c r="C34" i="8" s="1"/>
  <c r="C35" i="12"/>
  <c r="C40" i="8" s="1"/>
  <c r="C24" i="12"/>
  <c r="I19" i="6"/>
  <c r="F96" i="21"/>
  <c r="F104" i="21" s="1"/>
  <c r="D116" i="21"/>
  <c r="D119" i="21"/>
  <c r="L9" i="20"/>
  <c r="F11" i="20"/>
  <c r="F31" i="20" s="1"/>
  <c r="C27" i="6"/>
  <c r="C30" i="8" s="1"/>
  <c r="H28" i="19"/>
  <c r="G20" i="16"/>
  <c r="G30" i="16"/>
  <c r="G29" i="20" s="1"/>
  <c r="G8" i="20"/>
  <c r="F90" i="21"/>
  <c r="G166" i="21"/>
  <c r="I30" i="16"/>
  <c r="I29" i="20" s="1"/>
  <c r="I8" i="20"/>
  <c r="I11" i="20" s="1"/>
  <c r="I31" i="20" s="1"/>
  <c r="I20" i="16"/>
  <c r="D104" i="21"/>
  <c r="D20" i="11"/>
  <c r="E20" i="11" s="1"/>
  <c r="G23" i="21"/>
  <c r="I29" i="14"/>
  <c r="I15" i="20"/>
  <c r="I35" i="20" s="1"/>
  <c r="I32" i="14"/>
  <c r="I41" i="20" s="1"/>
  <c r="H32" i="16"/>
  <c r="H35" i="16"/>
  <c r="H40" i="20" s="1"/>
  <c r="H42" i="20" s="1"/>
  <c r="H24" i="16"/>
  <c r="H14" i="20"/>
  <c r="F115" i="21"/>
  <c r="H32" i="6"/>
  <c r="H41" i="8" s="1"/>
  <c r="H29" i="6"/>
  <c r="F15" i="20"/>
  <c r="F32" i="14"/>
  <c r="F41" i="20" s="1"/>
  <c r="F29" i="14"/>
  <c r="C29" i="6" s="1"/>
  <c r="C35" i="8" s="1"/>
  <c r="K12" i="16"/>
  <c r="K14" i="16" s="1"/>
  <c r="K30" i="16" s="1"/>
  <c r="C32" i="6"/>
  <c r="C41" i="8" s="1"/>
  <c r="L32" i="14"/>
  <c r="L29" i="14"/>
  <c r="H11" i="20"/>
  <c r="H31" i="20" s="1"/>
  <c r="E21" i="14"/>
  <c r="E29" i="14" s="1"/>
  <c r="J10" i="12"/>
  <c r="K16" i="16"/>
  <c r="K18" i="16" s="1"/>
  <c r="E18" i="16"/>
  <c r="G129" i="21"/>
  <c r="C129" i="21" s="1"/>
  <c r="E12" i="16"/>
  <c r="E14" i="16" s="1"/>
  <c r="J9" i="12"/>
  <c r="I9" i="12"/>
  <c r="G128" i="21"/>
  <c r="C128" i="21" s="1"/>
  <c r="G173" i="21"/>
  <c r="D32" i="16"/>
  <c r="D14" i="20"/>
  <c r="D26" i="16"/>
  <c r="D19" i="20" s="1"/>
  <c r="D35" i="16"/>
  <c r="N23" i="21"/>
  <c r="G71" i="21" s="1"/>
  <c r="D24" i="16"/>
  <c r="B14" i="12"/>
  <c r="D12" i="12"/>
  <c r="E12" i="12" s="1"/>
  <c r="J10" i="8"/>
  <c r="I10" i="8"/>
  <c r="D32" i="14"/>
  <c r="D41" i="20" s="1"/>
  <c r="D15" i="20"/>
  <c r="Q23" i="21"/>
  <c r="G79" i="21" s="1"/>
  <c r="D29" i="14"/>
  <c r="D11" i="20"/>
  <c r="D31" i="20" s="1"/>
  <c r="K9" i="20"/>
  <c r="C35" i="16" l="1"/>
  <c r="D19" i="6"/>
  <c r="E19" i="6" s="1"/>
  <c r="G89" i="21"/>
  <c r="B41" i="20"/>
  <c r="B32" i="6"/>
  <c r="E32" i="6" s="1"/>
  <c r="B46" i="20"/>
  <c r="K21" i="14"/>
  <c r="K32" i="14" s="1"/>
  <c r="K34" i="14" s="1"/>
  <c r="B115" i="21"/>
  <c r="B37" i="16"/>
  <c r="B16" i="20"/>
  <c r="B34" i="20"/>
  <c r="B19" i="20"/>
  <c r="B45" i="20"/>
  <c r="B37" i="12"/>
  <c r="B15" i="8"/>
  <c r="H15" i="8"/>
  <c r="H8" i="8"/>
  <c r="B42" i="20"/>
  <c r="B47" i="20" s="1"/>
  <c r="B47" i="8" s="1"/>
  <c r="H20" i="10"/>
  <c r="C20" i="10"/>
  <c r="H11" i="8"/>
  <c r="H31" i="8" s="1"/>
  <c r="D21" i="6"/>
  <c r="E15" i="20"/>
  <c r="E35" i="20" s="1"/>
  <c r="G15" i="6"/>
  <c r="J15" i="6" s="1"/>
  <c r="J11" i="6"/>
  <c r="E32" i="14"/>
  <c r="E41" i="20" s="1"/>
  <c r="Q22" i="21"/>
  <c r="G78" i="21" s="1"/>
  <c r="G82" i="21" s="1"/>
  <c r="D37" i="16"/>
  <c r="D45" i="20" s="1"/>
  <c r="D40" i="20"/>
  <c r="N24" i="21"/>
  <c r="G72" i="21" s="1"/>
  <c r="C32" i="16"/>
  <c r="C26" i="16"/>
  <c r="C19" i="20" s="1"/>
  <c r="AM24" i="21"/>
  <c r="J12" i="12"/>
  <c r="G14" i="12"/>
  <c r="J14" i="12" s="1"/>
  <c r="B11" i="8"/>
  <c r="F103" i="21"/>
  <c r="B21" i="20"/>
  <c r="H35" i="12"/>
  <c r="H40" i="8" s="1"/>
  <c r="H26" i="12"/>
  <c r="H19" i="8" s="1"/>
  <c r="H32" i="12"/>
  <c r="H24" i="12"/>
  <c r="J18" i="11"/>
  <c r="I20" i="11"/>
  <c r="J20" i="11" s="1"/>
  <c r="C11" i="8"/>
  <c r="D11" i="6"/>
  <c r="K20" i="16"/>
  <c r="K26" i="16" s="1"/>
  <c r="AZ12" i="21"/>
  <c r="AE19" i="21"/>
  <c r="H47" i="20"/>
  <c r="G11" i="20"/>
  <c r="G31" i="20" s="1"/>
  <c r="L8" i="20"/>
  <c r="L11" i="20" s="1"/>
  <c r="L31" i="20" s="1"/>
  <c r="D115" i="21"/>
  <c r="C34" i="20"/>
  <c r="C36" i="20" s="1"/>
  <c r="C16" i="20"/>
  <c r="C21" i="20" s="1"/>
  <c r="F42" i="20"/>
  <c r="F47" i="20" s="1"/>
  <c r="C47" i="8" s="1"/>
  <c r="L41" i="20"/>
  <c r="C37" i="16"/>
  <c r="C40" i="20"/>
  <c r="C42" i="20" s="1"/>
  <c r="C47" i="20" s="1"/>
  <c r="F35" i="20"/>
  <c r="F16" i="20"/>
  <c r="F21" i="20" s="1"/>
  <c r="L15" i="20"/>
  <c r="H16" i="20"/>
  <c r="H21" i="20" s="1"/>
  <c r="H34" i="20"/>
  <c r="H36" i="20" s="1"/>
  <c r="I35" i="16"/>
  <c r="I40" i="20" s="1"/>
  <c r="I42" i="20" s="1"/>
  <c r="I47" i="20" s="1"/>
  <c r="I14" i="20"/>
  <c r="I24" i="16"/>
  <c r="I32" i="16"/>
  <c r="G24" i="16"/>
  <c r="G14" i="20"/>
  <c r="H14" i="8" s="1"/>
  <c r="G32" i="16"/>
  <c r="G35" i="16"/>
  <c r="G40" i="20" s="1"/>
  <c r="G132" i="21"/>
  <c r="G100" i="21" s="1"/>
  <c r="E20" i="16"/>
  <c r="E8" i="20"/>
  <c r="G8" i="8" s="1"/>
  <c r="E30" i="16"/>
  <c r="E29" i="20" s="1"/>
  <c r="J16" i="12"/>
  <c r="I16" i="12"/>
  <c r="G18" i="12"/>
  <c r="G111" i="21"/>
  <c r="G117" i="21" s="1"/>
  <c r="B30" i="12"/>
  <c r="D14" i="12"/>
  <c r="E14" i="12" s="1"/>
  <c r="B20" i="12"/>
  <c r="D34" i="20"/>
  <c r="G87" i="21"/>
  <c r="I9" i="8"/>
  <c r="J9" i="8"/>
  <c r="D35" i="20"/>
  <c r="D16" i="20"/>
  <c r="D21" i="20" s="1"/>
  <c r="D9" i="8"/>
  <c r="E9" i="8"/>
  <c r="B41" i="8"/>
  <c r="D32" i="6"/>
  <c r="K15" i="20" l="1"/>
  <c r="G15" i="8"/>
  <c r="D15" i="8"/>
  <c r="C16" i="8"/>
  <c r="C21" i="8" s="1"/>
  <c r="G21" i="6"/>
  <c r="I21" i="6" s="1"/>
  <c r="I14" i="12"/>
  <c r="E8" i="8"/>
  <c r="D8" i="8"/>
  <c r="D11" i="8" s="1"/>
  <c r="G88" i="21"/>
  <c r="G30" i="12"/>
  <c r="K32" i="16"/>
  <c r="B19" i="8"/>
  <c r="D19" i="8" s="1"/>
  <c r="G20" i="12"/>
  <c r="G35" i="12" s="1"/>
  <c r="H35" i="8"/>
  <c r="C45" i="20"/>
  <c r="H37" i="12"/>
  <c r="H45" i="8" s="1"/>
  <c r="H42" i="8"/>
  <c r="H47" i="8" s="1"/>
  <c r="E11" i="6"/>
  <c r="D13" i="6"/>
  <c r="K35" i="16"/>
  <c r="K37" i="16" s="1"/>
  <c r="G16" i="20"/>
  <c r="G21" i="20" s="1"/>
  <c r="L14" i="20"/>
  <c r="L16" i="20" s="1"/>
  <c r="L21" i="20" s="1"/>
  <c r="G34" i="20"/>
  <c r="I16" i="20"/>
  <c r="I21" i="20" s="1"/>
  <c r="I34" i="20"/>
  <c r="I36" i="20" s="1"/>
  <c r="L35" i="20"/>
  <c r="F36" i="20"/>
  <c r="H34" i="8"/>
  <c r="G42" i="20"/>
  <c r="G47" i="20" s="1"/>
  <c r="L40" i="20"/>
  <c r="L42" i="20" s="1"/>
  <c r="L47" i="20" s="1"/>
  <c r="G119" i="21"/>
  <c r="G118" i="21"/>
  <c r="G116" i="21"/>
  <c r="I18" i="12"/>
  <c r="J18" i="12"/>
  <c r="E11" i="20"/>
  <c r="E31" i="20" s="1"/>
  <c r="K8" i="20"/>
  <c r="K11" i="20" s="1"/>
  <c r="E35" i="16"/>
  <c r="E40" i="20" s="1"/>
  <c r="E26" i="16"/>
  <c r="E19" i="20" s="1"/>
  <c r="E32" i="16"/>
  <c r="E24" i="16"/>
  <c r="E14" i="20"/>
  <c r="G14" i="8" s="1"/>
  <c r="N22" i="21"/>
  <c r="G70" i="21" s="1"/>
  <c r="C132" i="21"/>
  <c r="B128" i="21" s="1"/>
  <c r="B16" i="8"/>
  <c r="B35" i="12"/>
  <c r="D20" i="12"/>
  <c r="B32" i="12"/>
  <c r="D30" i="12"/>
  <c r="B29" i="8"/>
  <c r="D29" i="8" s="1"/>
  <c r="D36" i="20"/>
  <c r="D41" i="8"/>
  <c r="E11" i="8"/>
  <c r="G96" i="21"/>
  <c r="G103" i="21" s="1"/>
  <c r="K41" i="20"/>
  <c r="D35" i="12" l="1"/>
  <c r="E20" i="12"/>
  <c r="C42" i="8"/>
  <c r="E35" i="12"/>
  <c r="G40" i="8"/>
  <c r="J35" i="12"/>
  <c r="G29" i="8"/>
  <c r="I29" i="8" s="1"/>
  <c r="K29" i="20"/>
  <c r="D14" i="8"/>
  <c r="D16" i="8" s="1"/>
  <c r="G32" i="6"/>
  <c r="J32" i="6" s="1"/>
  <c r="I15" i="8"/>
  <c r="I30" i="12"/>
  <c r="D26" i="12"/>
  <c r="G32" i="12"/>
  <c r="I32" i="12" s="1"/>
  <c r="G26" i="12"/>
  <c r="I20" i="12"/>
  <c r="I35" i="12" s="1"/>
  <c r="H36" i="8"/>
  <c r="H16" i="8"/>
  <c r="H21" i="8" s="1"/>
  <c r="B45" i="8"/>
  <c r="D45" i="8" s="1"/>
  <c r="D37" i="12"/>
  <c r="E13" i="6"/>
  <c r="D15" i="6"/>
  <c r="E15" i="6" s="1"/>
  <c r="G36" i="20"/>
  <c r="L34" i="20"/>
  <c r="L36" i="20" s="1"/>
  <c r="B21" i="8"/>
  <c r="D21" i="8" s="1"/>
  <c r="G115" i="21"/>
  <c r="G86" i="21"/>
  <c r="G90" i="21" s="1"/>
  <c r="G74" i="21"/>
  <c r="B130" i="21"/>
  <c r="B127" i="21"/>
  <c r="B125" i="21"/>
  <c r="B126" i="21"/>
  <c r="B129" i="21"/>
  <c r="E34" i="20"/>
  <c r="E16" i="20"/>
  <c r="E21" i="20" s="1"/>
  <c r="I14" i="8"/>
  <c r="K14" i="20"/>
  <c r="K16" i="20" s="1"/>
  <c r="K21" i="20" s="1"/>
  <c r="E42" i="20"/>
  <c r="E47" i="20" s="1"/>
  <c r="E37" i="16"/>
  <c r="E45" i="20" s="1"/>
  <c r="I8" i="8"/>
  <c r="I11" i="8" s="1"/>
  <c r="J8" i="8"/>
  <c r="G11" i="8"/>
  <c r="B40" i="8"/>
  <c r="B34" i="8"/>
  <c r="D32" i="12"/>
  <c r="E32" i="12" s="1"/>
  <c r="G37" i="12"/>
  <c r="G45" i="8" s="1"/>
  <c r="G104" i="21"/>
  <c r="I26" i="12" l="1"/>
  <c r="G19" i="8"/>
  <c r="G41" i="8"/>
  <c r="G42" i="8" s="1"/>
  <c r="I32" i="6"/>
  <c r="I16" i="8"/>
  <c r="I19" i="8"/>
  <c r="J32" i="12"/>
  <c r="K19" i="20"/>
  <c r="I40" i="8"/>
  <c r="G34" i="8"/>
  <c r="G16" i="8"/>
  <c r="B132" i="21"/>
  <c r="J11" i="8"/>
  <c r="E36" i="20"/>
  <c r="K34" i="20"/>
  <c r="D34" i="8"/>
  <c r="D40" i="8"/>
  <c r="D42" i="8" s="1"/>
  <c r="B42" i="8"/>
  <c r="E42" i="8" s="1"/>
  <c r="K40" i="20"/>
  <c r="K42" i="20" s="1"/>
  <c r="K47" i="20" s="1"/>
  <c r="D42" i="20"/>
  <c r="D47" i="20" s="1"/>
  <c r="D47" i="8" s="1"/>
  <c r="K45" i="20"/>
  <c r="I45" i="8"/>
  <c r="I37" i="12"/>
  <c r="G47" i="8" l="1"/>
  <c r="I47" i="8" s="1"/>
  <c r="J42" i="8"/>
  <c r="I41" i="8"/>
  <c r="I42" i="8" s="1"/>
  <c r="G21" i="8"/>
  <c r="I21" i="8" s="1"/>
  <c r="J34" i="8"/>
  <c r="I34" i="8"/>
  <c r="E34" i="8"/>
  <c r="AM19" i="21" l="1"/>
  <c r="AK23" i="21"/>
  <c r="D57" i="21"/>
  <c r="D41" i="21" s="1"/>
  <c r="D8" i="15"/>
  <c r="D20" i="15" s="1"/>
  <c r="W49" i="21" l="1"/>
  <c r="C41" i="21"/>
  <c r="D58" i="21"/>
  <c r="AE23" i="21" l="1"/>
  <c r="AZ13" i="21"/>
  <c r="AI23" i="21"/>
  <c r="AL23" i="21" s="1"/>
  <c r="AM23" i="21" l="1"/>
  <c r="D18" i="15"/>
  <c r="AR23" i="21"/>
  <c r="C18" i="15" l="1"/>
  <c r="AO24" i="21" s="1"/>
  <c r="AO23" i="21"/>
  <c r="C55" i="21" l="1"/>
  <c r="D56" i="21" l="1"/>
  <c r="D55" i="21"/>
  <c r="AU23" i="21" l="1"/>
  <c r="D14" i="15"/>
  <c r="C14" i="15" l="1"/>
  <c r="C22" i="15" s="1"/>
  <c r="C28" i="19" s="1"/>
  <c r="D22" i="15"/>
  <c r="I41" i="21"/>
  <c r="B23" i="21"/>
  <c r="J41" i="21" l="1"/>
  <c r="B24" i="21"/>
  <c r="D28" i="19"/>
  <c r="H20" i="8" l="1"/>
  <c r="H46" i="8" l="1"/>
  <c r="J41" i="8"/>
  <c r="G34" i="6" l="1"/>
  <c r="G46" i="8" s="1"/>
  <c r="C34" i="14"/>
  <c r="C20" i="20" l="1"/>
  <c r="C46" i="20"/>
  <c r="I46" i="8"/>
  <c r="K46" i="20"/>
  <c r="I34" i="6"/>
  <c r="E41" i="8"/>
  <c r="D34" i="6" l="1"/>
  <c r="B46" i="8"/>
  <c r="D46" i="8" s="1"/>
  <c r="K22" i="16" l="1"/>
  <c r="C24" i="16"/>
  <c r="G22" i="12" l="1"/>
  <c r="K24" i="16"/>
  <c r="D22" i="12"/>
  <c r="E22" i="12" s="1"/>
  <c r="B24" i="12"/>
  <c r="D24" i="12" s="1"/>
  <c r="E24" i="12" s="1"/>
  <c r="I22" i="12" l="1"/>
  <c r="G24" i="12"/>
  <c r="I24" i="12" s="1"/>
  <c r="J24" i="12" s="1"/>
  <c r="J22" i="12"/>
  <c r="E14" i="8" l="1"/>
  <c r="E40" i="8" l="1"/>
  <c r="J14" i="8" l="1"/>
  <c r="J40" i="8" l="1"/>
  <c r="BD24" i="21" l="1"/>
  <c r="B54" i="21" l="1"/>
  <c r="B57" i="21"/>
  <c r="B58" i="21" s="1"/>
  <c r="K10" i="15"/>
  <c r="B10" i="10"/>
  <c r="D10" i="10" s="1"/>
  <c r="E10" i="10" s="1"/>
  <c r="G10" i="10"/>
  <c r="G8" i="10"/>
  <c r="B8" i="10"/>
  <c r="D8" i="10" s="1"/>
  <c r="K8" i="15"/>
  <c r="I10" i="10"/>
  <c r="B56" i="21" l="1"/>
  <c r="B55" i="21"/>
  <c r="E41" i="21" s="1"/>
  <c r="Y49" i="21"/>
  <c r="E8" i="10"/>
  <c r="J10" i="10"/>
  <c r="I8" i="10"/>
  <c r="J8" i="10" l="1"/>
  <c r="B16" i="10" l="1"/>
  <c r="D16" i="10" s="1"/>
  <c r="E16" i="10" s="1"/>
  <c r="K16" i="15"/>
  <c r="B18" i="15"/>
  <c r="G16" i="10"/>
  <c r="I16" i="10" s="1"/>
  <c r="J16" i="10" s="1"/>
  <c r="AR25" i="21"/>
  <c r="AO25" i="21" l="1"/>
  <c r="B18" i="10"/>
  <c r="D18" i="10" s="1"/>
  <c r="E18" i="10" s="1"/>
  <c r="G18" i="10"/>
  <c r="I18" i="10" s="1"/>
  <c r="J18" i="10" s="1"/>
  <c r="K18" i="15"/>
  <c r="B20" i="15" l="1"/>
  <c r="B14" i="15" l="1"/>
  <c r="B12" i="10"/>
  <c r="D12" i="10" s="1"/>
  <c r="E12" i="10" s="1"/>
  <c r="K12" i="15"/>
  <c r="K20" i="15" s="1"/>
  <c r="G12" i="10"/>
  <c r="I12" i="10" s="1"/>
  <c r="J12" i="10" s="1"/>
  <c r="AU25" i="21"/>
  <c r="K41" i="21" l="1"/>
  <c r="B22" i="15"/>
  <c r="B28" i="19" s="1"/>
  <c r="K28" i="19" s="1"/>
  <c r="B20" i="10"/>
  <c r="D20" i="10" s="1"/>
  <c r="E20" i="10" s="1"/>
  <c r="G20" i="10"/>
  <c r="I20" i="10" s="1"/>
  <c r="J20" i="10" s="1"/>
  <c r="K14" i="15"/>
  <c r="K22" i="15" s="1"/>
  <c r="B14" i="10"/>
  <c r="G14" i="10"/>
  <c r="I14" i="10" s="1"/>
  <c r="J14" i="10" s="1"/>
  <c r="B25" i="21"/>
  <c r="D14" i="10" l="1"/>
  <c r="E14" i="10" s="1"/>
  <c r="B22" i="10"/>
  <c r="D22" i="10" s="1"/>
  <c r="E22" i="10" s="1"/>
  <c r="G22" i="10"/>
  <c r="I22" i="10" s="1"/>
  <c r="J22" i="10" s="1"/>
  <c r="AW25" i="21" l="1"/>
  <c r="AI25" i="21" l="1"/>
  <c r="AL25" i="21" s="1"/>
  <c r="AE25" i="21"/>
  <c r="AZ25" i="21"/>
  <c r="C36" i="8"/>
  <c r="C26" i="8"/>
  <c r="C31" i="8" s="1"/>
  <c r="AM25" i="21" l="1"/>
  <c r="B30" i="17" l="1"/>
  <c r="B30" i="11" l="1"/>
  <c r="G30" i="11"/>
  <c r="I30" i="11" s="1"/>
  <c r="J30" i="11" s="1"/>
  <c r="K30" i="17"/>
  <c r="D30" i="11" l="1"/>
  <c r="E30" i="11" s="1"/>
  <c r="B29" i="17"/>
  <c r="B29" i="11" s="1"/>
  <c r="D29" i="11" l="1"/>
  <c r="B28" i="17"/>
  <c r="B28" i="11" s="1"/>
  <c r="D28" i="11" l="1"/>
  <c r="E28" i="11" s="1"/>
  <c r="K29" i="17"/>
  <c r="G29" i="11" s="1"/>
  <c r="I29" i="11" s="1"/>
  <c r="K28" i="17" l="1"/>
  <c r="G28" i="11" s="1"/>
  <c r="I28" i="11" s="1"/>
  <c r="J28" i="11" s="1"/>
  <c r="K26" i="17" l="1"/>
  <c r="G26" i="11" s="1"/>
  <c r="I26" i="11" s="1"/>
  <c r="B26" i="17"/>
  <c r="B26" i="11" l="1"/>
  <c r="BD25" i="21"/>
  <c r="K25" i="17"/>
  <c r="G25" i="11" s="1"/>
  <c r="I25" i="11" s="1"/>
  <c r="B25" i="17"/>
  <c r="B25" i="11" s="1"/>
  <c r="D25" i="11" l="1"/>
  <c r="D26" i="11"/>
  <c r="K22" i="17"/>
  <c r="G22" i="11" s="1"/>
  <c r="B22" i="17"/>
  <c r="I22" i="11" l="1"/>
  <c r="J22" i="11"/>
  <c r="B22" i="11"/>
  <c r="D22" i="11" s="1"/>
  <c r="E22" i="11" s="1"/>
  <c r="BB25" i="21"/>
  <c r="B27" i="14" l="1"/>
  <c r="B30" i="20" s="1"/>
  <c r="B25" i="6"/>
  <c r="K25" i="14"/>
  <c r="B29" i="14"/>
  <c r="B29" i="6" s="1"/>
  <c r="B25" i="20"/>
  <c r="G25" i="6"/>
  <c r="K27" i="14" l="1"/>
  <c r="K29" i="14"/>
  <c r="G25" i="8"/>
  <c r="G29" i="6"/>
  <c r="I29" i="6" s="1"/>
  <c r="J29" i="6" s="1"/>
  <c r="J25" i="6"/>
  <c r="G27" i="6"/>
  <c r="I25" i="6"/>
  <c r="B25" i="8"/>
  <c r="B27" i="6"/>
  <c r="D25" i="6"/>
  <c r="E25" i="6" s="1"/>
  <c r="D29" i="6"/>
  <c r="E29" i="6" s="1"/>
  <c r="B35" i="8"/>
  <c r="K25" i="20"/>
  <c r="K26" i="20" s="1"/>
  <c r="K31" i="20" s="1"/>
  <c r="B26" i="20"/>
  <c r="B31" i="20" s="1"/>
  <c r="B35" i="20"/>
  <c r="B36" i="8" l="1"/>
  <c r="D35" i="8"/>
  <c r="K35" i="20"/>
  <c r="K36" i="20" s="1"/>
  <c r="B36" i="20"/>
  <c r="G26" i="8"/>
  <c r="J25" i="8"/>
  <c r="I25" i="8"/>
  <c r="I26" i="8" s="1"/>
  <c r="G35" i="8"/>
  <c r="B26" i="8"/>
  <c r="D25" i="8"/>
  <c r="D26" i="8" s="1"/>
  <c r="E25" i="8"/>
  <c r="G30" i="8"/>
  <c r="I30" i="8" s="1"/>
  <c r="I27" i="6"/>
  <c r="K30" i="20"/>
  <c r="D27" i="6"/>
  <c r="B30" i="8"/>
  <c r="D30" i="8" s="1"/>
  <c r="E35" i="8" l="1"/>
  <c r="D36" i="8"/>
  <c r="E36" i="8" s="1"/>
  <c r="I35" i="8"/>
  <c r="G36" i="8"/>
  <c r="J36" i="8" s="1"/>
  <c r="E26" i="8"/>
  <c r="B31" i="8"/>
  <c r="D31" i="8" s="1"/>
  <c r="G31" i="8"/>
  <c r="I31" i="8" s="1"/>
  <c r="J26" i="8"/>
  <c r="J35" i="8" l="1"/>
  <c r="I36" i="8"/>
  <c r="B23" i="14" l="1"/>
  <c r="E21" i="6"/>
  <c r="E15" i="8" s="1"/>
  <c r="B23" i="6" l="1"/>
  <c r="B20" i="20"/>
  <c r="D23" i="6" l="1"/>
  <c r="B20" i="8"/>
  <c r="D20" i="8" s="1"/>
  <c r="K23" i="14" l="1"/>
  <c r="G23" i="6" s="1"/>
  <c r="J21" i="6"/>
  <c r="J15" i="8" s="1"/>
  <c r="G20" i="8" l="1"/>
  <c r="I20" i="8" s="1"/>
  <c r="I23" i="6"/>
  <c r="K20" i="20"/>
</calcChain>
</file>

<file path=xl/sharedStrings.xml><?xml version="1.0" encoding="utf-8"?>
<sst xmlns="http://schemas.openxmlformats.org/spreadsheetml/2006/main" count="869" uniqueCount="268">
  <si>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</si>
  <si>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</si>
  <si>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</si>
  <si>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</si>
  <si>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</si>
  <si>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</si>
  <si>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</si>
  <si>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</si>
  <si>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</si>
  <si>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</si>
  <si>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</si>
  <si>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</si>
  <si>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</si>
  <si>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</si>
  <si>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</si>
  <si>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</si>
  <si>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</si>
  <si>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</si>
  <si>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</si>
  <si>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</si>
  <si>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</si>
  <si>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</si>
  <si>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</si>
  <si>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</si>
  <si>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</si>
  <si>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</si>
  <si>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</si>
  <si>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</si>
  <si>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</si>
  <si>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</si>
  <si>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</si>
  <si>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</si>
  <si>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</si>
  <si>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</si>
  <si>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</si>
  <si>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</si>
  <si>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</si>
  <si>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</si>
  <si>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</si>
  <si>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</si>
  <si>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</si>
  <si>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</si>
  <si>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</si>
  <si>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</si>
  <si>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</si>
  <si>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</si>
  <si>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</si>
  <si>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</si>
  <si>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</si>
  <si>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</si>
  <si>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</si>
  <si>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</si>
  <si>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</si>
  <si>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</si>
  <si>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</si>
  <si>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</si>
  <si>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</si>
  <si>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</si>
  <si>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</si>
  <si>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</si>
  <si>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</si>
  <si>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</si>
  <si>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</si>
  <si>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</si>
  <si>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</si>
  <si>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</si>
  <si>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</si>
  <si>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</si>
  <si>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</si>
  <si>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</si>
  <si>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</si>
  <si>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</si>
  <si>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</si>
  <si>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</si>
  <si>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</si>
  <si>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</si>
  <si>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</si>
  <si>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</si>
  <si>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</si>
  <si>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</si>
  <si>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</si>
  <si>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</si>
  <si>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</si>
  <si>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</si>
  <si>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</si>
  <si>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</si>
  <si>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</si>
  <si>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</si>
  <si>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</si>
  <si>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</si>
  <si>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</si>
  <si>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</si>
  <si>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</si>
  <si>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</si>
  <si>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</si>
  <si>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</si>
  <si>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</si>
  <si>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</si>
  <si>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</si>
  <si>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</si>
  <si>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</si>
  <si>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</si>
  <si>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</si>
  <si>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</si>
  <si>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</si>
  <si>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</si>
  <si>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</si>
  <si>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</si>
  <si>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</si>
  <si>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</si>
  <si>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</si>
  <si>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</si>
  <si>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</si>
  <si>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</si>
  <si>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</si>
  <si>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</si>
  <si>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</si>
  <si>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</si>
  <si>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</si>
  <si>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</si>
  <si>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</si>
  <si>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</si>
  <si>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</si>
  <si>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</si>
  <si>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</si>
  <si>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</si>
  <si>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</si>
  <si>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</si>
  <si>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</si>
  <si>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</si>
  <si>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</si>
  <si>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</si>
  <si>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</si>
  <si>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</si>
  <si>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</si>
  <si>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</si>
  <si>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</si>
  <si>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</si>
  <si>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</si>
  <si>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</si>
  <si>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</si>
  <si>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</si>
  <si>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</si>
  <si>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</si>
  <si>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</si>
  <si>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</si>
  <si>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</si>
  <si>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</si>
  <si>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</si>
  <si>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</si>
  <si>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</si>
  <si>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</si>
  <si>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</si>
  <si>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</si>
  <si>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</si>
  <si>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Q4/14</t>
  </si>
  <si>
    <t>Q3/14</t>
  </si>
  <si>
    <t>Q2/14</t>
  </si>
  <si>
    <t>Q1/14</t>
  </si>
  <si>
    <t>Q1-14</t>
  </si>
  <si>
    <t>Q4-14</t>
  </si>
  <si>
    <t>Q1 2014</t>
  </si>
  <si>
    <t>Q2-14</t>
  </si>
  <si>
    <t>Q3-14</t>
  </si>
  <si>
    <t>EBITDA excluding COA</t>
  </si>
  <si>
    <t>EBITDA margin (total revenue)</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</si>
  <si>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</si>
  <si>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</si>
  <si>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</si>
  <si>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</si>
  <si>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</si>
  <si>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</si>
  <si>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</si>
  <si>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</si>
  <si>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</si>
  <si>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</si>
  <si>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r>
      <t>Operating Statistics - Historical Trend</t>
    </r>
    <r>
      <rPr>
        <b/>
        <vertAlign val="superscript"/>
        <sz val="16"/>
        <color indexed="8"/>
        <rFont val="Arial"/>
        <family val="2"/>
      </rPr>
      <t>(A)(B)</t>
    </r>
  </si>
  <si>
    <r>
      <t>Operating Statistics</t>
    </r>
    <r>
      <rPr>
        <b/>
        <vertAlign val="superscript"/>
        <sz val="16"/>
        <color indexed="8"/>
        <rFont val="Arial"/>
        <family val="2"/>
      </rPr>
      <t>(A)(B)</t>
    </r>
  </si>
  <si>
    <r>
      <rPr>
        <vertAlign val="superscript"/>
        <sz val="11"/>
        <rFont val="Arial"/>
        <family val="2"/>
      </rPr>
      <t>(C)</t>
    </r>
    <r>
      <rPr>
        <sz val="11"/>
        <rFont val="Arial"/>
        <family val="2"/>
      </rPr>
      <t xml:space="preserve">Periods in 2012, 2011 and 2010 have been adjusted for retrospective application of accounting standard IAS 19 Employee benefits (2011). </t>
    </r>
  </si>
  <si>
    <t>Network revenue</t>
  </si>
  <si>
    <t xml:space="preserve">   Intersegment network revenue</t>
  </si>
  <si>
    <t>Subscriber net adds (000s)</t>
  </si>
  <si>
    <t>Blended ARPU ($)</t>
  </si>
  <si>
    <t>thousands (000s)</t>
  </si>
  <si>
    <t>Q2 2014</t>
  </si>
  <si>
    <t>Q3 2014</t>
  </si>
  <si>
    <t>High Speed Internet Subscriber net additions (losses)</t>
  </si>
  <si>
    <t>High Speed Internet Subscribers</t>
  </si>
  <si>
    <t>Q4 2014</t>
  </si>
  <si>
    <t xml:space="preserve">   Voice revenue</t>
  </si>
  <si>
    <t>Retention Subscribers (000s)</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</si>
  <si>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</si>
  <si>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</si>
  <si>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</si>
  <si>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</si>
  <si>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</si>
  <si>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</si>
  <si>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</si>
  <si>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</si>
  <si>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</si>
  <si>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</si>
  <si>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</si>
  <si>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</si>
  <si>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</si>
  <si>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</si>
  <si>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</si>
  <si>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t>Subscribers (000s)</t>
  </si>
  <si>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</si>
  <si>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</si>
  <si>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</si>
  <si>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</si>
  <si>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</si>
  <si>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</si>
  <si>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</si>
  <si>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</si>
  <si>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</si>
  <si>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</si>
  <si>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</si>
  <si>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</si>
  <si>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 xml:space="preserve">7 </t>
    </r>
    <r>
      <rPr>
        <b/>
        <u/>
        <sz val="10"/>
        <rFont val="Arial"/>
        <family val="2"/>
      </rPr>
      <t>Average revenue per subscriber unit per month (ARPU)</t>
    </r>
    <r>
      <rPr>
        <sz val="10"/>
        <rFont val="Arial"/>
        <family val="2"/>
      </rPr>
      <t xml:space="preserve"> is calculated as Network revenue divided by the average number of subscriber units on the network during the period and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</si>
  <si>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expressed as a rate per month. A TELUS or Koodo brand prepaid subscriber is deactivated when the subscriber has no usage for 90 days following expiry of the prepaid credits.</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</si>
  <si>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</si>
  <si>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</si>
  <si>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</si>
  <si>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</si>
  <si>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</si>
  <si>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</si>
  <si>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</si>
  <si>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</si>
  <si>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</si>
  <si>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r>
      <rPr>
        <vertAlign val="superscript"/>
        <sz val="11"/>
        <rFont val="Arial"/>
        <family val="2"/>
      </rPr>
      <t>(B)</t>
    </r>
    <r>
      <rPr>
        <sz val="11"/>
        <rFont val="Arial"/>
        <family val="2"/>
      </rPr>
      <t>Effective January 1, 2014, prepaid subscribers, total subscribers and associated operating statistics (gross additions, net additions, blended ARPU, blended churn and COA per gross subscriber addition) have been adjusted for inclusion of 222,000 Public Mobile subscribers in the opening subscriber balances, and subsequent Public Mobile subscriber changes.</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</si>
  <si>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</si>
  <si>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</si>
  <si>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</si>
  <si>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</si>
  <si>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</si>
  <si>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COA expense</t>
  </si>
  <si>
    <t>Remove Plug in cell B116 - plugged to be original reported !!!!</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</si>
  <si>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</si>
  <si>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</si>
  <si>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restructuring payments, employer contributions to employee defined benefit plans, interest paid, cash income taxes, capital expenditures (excluding spectrum licences and non-monetary transactions).</t>
    </r>
  </si>
  <si>
    <t>Q3 2015</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</si>
  <si>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less net derivative assets, Cash and temporary investments.</t>
    </r>
  </si>
  <si>
    <t>(604) 695-4314</t>
  </si>
  <si>
    <t>mi</t>
  </si>
  <si>
    <t>Quarter 4</t>
  </si>
  <si>
    <t>December YTD</t>
  </si>
  <si>
    <t>Fourth Quarter, 2015</t>
  </si>
  <si>
    <t>Residential Network access lines (NAL)</t>
  </si>
  <si>
    <t>Residential NAL net additions (losses)</t>
  </si>
  <si>
    <r>
      <rPr>
        <vertAlign val="superscript"/>
        <sz val="11"/>
        <color indexed="8"/>
        <rFont val="Arial"/>
        <family val="2"/>
      </rPr>
      <t>(b)</t>
    </r>
    <r>
      <rPr>
        <sz val="11"/>
        <color indexed="8"/>
        <rFont val="Arial"/>
        <family val="2"/>
      </rPr>
      <t xml:space="preserve">Effective the fourth quarter of 2015 and on a retroactive basis, business NALs have been removed from the reported subscriber base and, as such, January 1, 2014 has been adjusted to exclude 1,611,000 business NALs in the opening balance). </t>
    </r>
  </si>
  <si>
    <r>
      <rPr>
        <vertAlign val="superscript"/>
        <sz val="11"/>
        <color indexed="8"/>
        <rFont val="Arial"/>
        <family val="2"/>
      </rPr>
      <t>(B)</t>
    </r>
    <r>
      <rPr>
        <sz val="11"/>
        <color indexed="8"/>
        <rFont val="Arial"/>
        <family val="2"/>
      </rPr>
      <t xml:space="preserve">Effective the fourth quarter of 2015 and on a retroactive basis, business NALs have been removed from the reported subscriber base and, as such, January 1, 2014 has been adjusted to exclude 1,611,000 business NALs in the opening balance). </t>
    </r>
  </si>
  <si>
    <t>Q4 2015</t>
  </si>
  <si>
    <r>
      <rPr>
        <vertAlign val="superscript"/>
        <sz val="11"/>
        <rFont val="Arial"/>
        <family val="2"/>
      </rPr>
      <t>(B)</t>
    </r>
    <r>
      <rPr>
        <sz val="11"/>
        <rFont val="Arial"/>
        <family val="2"/>
      </rPr>
      <t xml:space="preserve">Periods in 2012, 2011 and 2010 have been adjusted for retrospective application of accounting standard IAS 19 Employee benefits (2011). </t>
    </r>
  </si>
  <si>
    <r>
      <rPr>
        <vertAlign val="superscript"/>
        <sz val="11"/>
        <rFont val="Arial"/>
        <family val="2"/>
      </rPr>
      <t>(B)</t>
    </r>
    <r>
      <rPr>
        <sz val="11"/>
        <rFont val="Arial"/>
        <family val="2"/>
      </rPr>
      <t xml:space="preserve"> Includes restructuring and other costs.</t>
    </r>
  </si>
  <si>
    <t>EBITDA excluding restructuring and other costs</t>
  </si>
  <si>
    <t>EBITDA margin excluding restructuring and other costs</t>
  </si>
  <si>
    <t>Restructuring and other costs included in total operating expense</t>
  </si>
  <si>
    <r>
      <t xml:space="preserve">(A) </t>
    </r>
    <r>
      <rPr>
        <sz val="11"/>
        <rFont val="Arial"/>
        <family val="2"/>
      </rPr>
      <t>EBITDA excluding restructuring and other costs.</t>
    </r>
  </si>
  <si>
    <r>
      <t>EBITDA excluding restructuring and other costs</t>
    </r>
    <r>
      <rPr>
        <b/>
        <vertAlign val="superscript"/>
        <sz val="12"/>
        <color indexed="8"/>
        <rFont val="Arial"/>
        <family val="2"/>
      </rPr>
      <t>(A)</t>
    </r>
  </si>
  <si>
    <r>
      <t>EBITDA margin excluding restructuring and other costs</t>
    </r>
    <r>
      <rPr>
        <b/>
        <vertAlign val="superscript"/>
        <sz val="12"/>
        <color indexed="8"/>
        <rFont val="Arial"/>
        <family val="2"/>
      </rPr>
      <t>(A)</t>
    </r>
  </si>
  <si>
    <r>
      <rPr>
        <vertAlign val="superscript"/>
        <sz val="11"/>
        <rFont val="Arial"/>
        <family val="2"/>
      </rPr>
      <t>(A)</t>
    </r>
    <r>
      <rPr>
        <sz val="11"/>
        <rFont val="Arial"/>
        <family val="2"/>
      </rPr>
      <t>EBITDA has been adjusted to exclude restructuring and other costs of $99M and $26M for Q4-15 and Q4-14, respectively, and $226M and $75M for 2015 YTD and 2014 YTD, respectively.</t>
    </r>
  </si>
  <si>
    <r>
      <t>(A)</t>
    </r>
    <r>
      <rPr>
        <vertAlign val="superscript"/>
        <sz val="11"/>
        <color indexed="8"/>
        <rFont val="Arial"/>
        <family val="2"/>
      </rPr>
      <t xml:space="preserve"> </t>
    </r>
    <r>
      <rPr>
        <sz val="11"/>
        <color indexed="8"/>
        <rFont val="Arial"/>
        <family val="2"/>
      </rPr>
      <t>EBITDA has been adjusted to exclude restructuring and other costs (see Historical Trend pages for Wireless and Wireline).</t>
    </r>
  </si>
  <si>
    <t>EBITDA margin excluding restructuring and other costs (total revenue)</t>
  </si>
  <si>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</si>
  <si>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</si>
  <si>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r>
      <t>Total Wireline Subscribers</t>
    </r>
    <r>
      <rPr>
        <b/>
        <vertAlign val="superscript"/>
        <sz val="12"/>
        <color theme="1"/>
        <rFont val="Arial"/>
        <family val="2"/>
      </rPr>
      <t>(B)</t>
    </r>
  </si>
  <si>
    <r>
      <rPr>
        <vertAlign val="superscript"/>
        <sz val="11"/>
        <rFont val="Arial"/>
        <family val="2"/>
      </rPr>
      <t>(B)</t>
    </r>
    <r>
      <rPr>
        <sz val="11"/>
        <rFont val="Arial"/>
        <family val="2"/>
      </rPr>
      <t>Customer Connections may not balance due to rounding alignment to YTD figures.  Effective January  1, 2014, customer connections have been restated to exclude 25,000 dial-up Internet subscribers and include 222,000 Public Mobile subscribers in their respective opening subscriber balances.  In addition, effective the fourth quarter of 2015 and on a retroactive basis, business NALs have been removed from the reported subscriber base and, as such, January 1, 2014 has been adjusted to exclude 1,611,000 business NALs in the opening balance.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</si>
</sst>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5"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b/>
      <sz val="12"/>
      <color indexed="8"/>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theme="7" tint="0.3997314371166112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34">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1" fontId="24"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2" fillId="11" borderId="15" xfId="1" applyNumberFormat="1" applyFont="1" applyFill="1" applyBorder="1"/>
    <xf numFmtId="176" fontId="42" fillId="2" borderId="24" xfId="1" applyNumberFormat="1" applyFont="1" applyFill="1" applyBorder="1"/>
    <xf numFmtId="175" fontId="42" fillId="11" borderId="7" xfId="1" applyNumberFormat="1" applyFont="1" applyFill="1" applyBorder="1"/>
    <xf numFmtId="175" fontId="42" fillId="2" borderId="0" xfId="1" applyNumberFormat="1" applyFont="1" applyFill="1" applyBorder="1"/>
    <xf numFmtId="176" fontId="42" fillId="11" borderId="7" xfId="1" applyNumberFormat="1" applyFont="1" applyFill="1" applyBorder="1"/>
    <xf numFmtId="176" fontId="42" fillId="2" borderId="0" xfId="1" applyNumberFormat="1" applyFont="1" applyFill="1" applyBorder="1"/>
    <xf numFmtId="176" fontId="42" fillId="11" borderId="11" xfId="1" applyNumberFormat="1" applyFont="1" applyFill="1" applyBorder="1"/>
    <xf numFmtId="176" fontId="42" fillId="2" borderId="17" xfId="1" applyNumberFormat="1" applyFont="1" applyFill="1" applyBorder="1"/>
    <xf numFmtId="0" fontId="42" fillId="11" borderId="7" xfId="0" applyFont="1" applyFill="1" applyBorder="1"/>
    <xf numFmtId="176" fontId="42" fillId="2" borderId="7" xfId="1" applyNumberFormat="1" applyFont="1" applyFill="1" applyBorder="1"/>
    <xf numFmtId="168" fontId="42" fillId="2" borderId="7" xfId="6" applyNumberFormat="1" applyFont="1" applyFill="1" applyBorder="1"/>
    <xf numFmtId="9" fontId="42" fillId="11" borderId="7" xfId="6" applyNumberFormat="1" applyFont="1" applyFill="1" applyBorder="1"/>
    <xf numFmtId="176" fontId="42" fillId="2" borderId="15" xfId="1" applyNumberFormat="1" applyFont="1" applyFill="1" applyBorder="1"/>
    <xf numFmtId="0" fontId="42" fillId="2" borderId="7" xfId="0" applyFont="1" applyFill="1" applyBorder="1"/>
    <xf numFmtId="178" fontId="42" fillId="11" borderId="7" xfId="0" applyNumberFormat="1" applyFont="1" applyFill="1" applyBorder="1"/>
    <xf numFmtId="9" fontId="43" fillId="11" borderId="7" xfId="0" applyNumberFormat="1" applyFont="1" applyFill="1" applyBorder="1"/>
    <xf numFmtId="176" fontId="42" fillId="11" borderId="25" xfId="1" applyNumberFormat="1" applyFont="1" applyFill="1" applyBorder="1"/>
    <xf numFmtId="175" fontId="42" fillId="2" borderId="7" xfId="1" applyNumberFormat="1" applyFont="1" applyFill="1" applyBorder="1"/>
    <xf numFmtId="0" fontId="44" fillId="2" borderId="7" xfId="0" applyFont="1" applyFill="1" applyBorder="1"/>
    <xf numFmtId="168" fontId="42" fillId="2" borderId="11" xfId="6" applyNumberFormat="1" applyFont="1" applyFill="1" applyBorder="1"/>
    <xf numFmtId="176" fontId="42" fillId="11" borderId="0" xfId="1" applyNumberFormat="1" applyFont="1" applyFill="1" applyBorder="1"/>
    <xf numFmtId="175" fontId="44" fillId="2" borderId="0" xfId="1" applyNumberFormat="1" applyFont="1" applyFill="1" applyBorder="1"/>
    <xf numFmtId="0" fontId="44" fillId="2" borderId="0" xfId="0" applyFont="1" applyFill="1" applyBorder="1"/>
    <xf numFmtId="168" fontId="42" fillId="2" borderId="0" xfId="6" applyNumberFormat="1" applyFont="1" applyFill="1" applyBorder="1"/>
    <xf numFmtId="168" fontId="42" fillId="2" borderId="17" xfId="6" applyNumberFormat="1" applyFont="1" applyFill="1" applyBorder="1"/>
    <xf numFmtId="39" fontId="42" fillId="2" borderId="0" xfId="1" applyNumberFormat="1" applyFont="1" applyFill="1" applyBorder="1"/>
    <xf numFmtId="175" fontId="44" fillId="2" borderId="0" xfId="0" applyNumberFormat="1" applyFont="1" applyFill="1" applyBorder="1"/>
    <xf numFmtId="176" fontId="42" fillId="11" borderId="24" xfId="1" applyNumberFormat="1" applyFont="1" applyFill="1" applyBorder="1"/>
    <xf numFmtId="9" fontId="42" fillId="2" borderId="0" xfId="6" applyNumberFormat="1" applyFont="1" applyFill="1" applyBorder="1"/>
    <xf numFmtId="9" fontId="42" fillId="11" borderId="0" xfId="6" applyNumberFormat="1" applyFont="1" applyFill="1" applyBorder="1"/>
    <xf numFmtId="9" fontId="42" fillId="2" borderId="15" xfId="6" applyNumberFormat="1" applyFont="1" applyFill="1" applyBorder="1"/>
    <xf numFmtId="9" fontId="42" fillId="2" borderId="24" xfId="6" applyNumberFormat="1" applyFont="1" applyFill="1" applyBorder="1"/>
    <xf numFmtId="176" fontId="42" fillId="0" borderId="0" xfId="1" applyNumberFormat="1" applyFont="1" applyFill="1" applyBorder="1"/>
    <xf numFmtId="0" fontId="42" fillId="0" borderId="11" xfId="0" applyFont="1" applyFill="1" applyBorder="1"/>
    <xf numFmtId="0" fontId="42" fillId="0" borderId="17" xfId="0" applyFont="1" applyFill="1" applyBorder="1"/>
    <xf numFmtId="37" fontId="42" fillId="11" borderId="7" xfId="0" applyNumberFormat="1" applyFont="1" applyFill="1" applyBorder="1"/>
    <xf numFmtId="37" fontId="42"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2" fillId="0" borderId="0" xfId="0" applyFont="1"/>
    <xf numFmtId="0" fontId="42" fillId="11" borderId="0" xfId="0" applyFont="1" applyFill="1"/>
    <xf numFmtId="0" fontId="45" fillId="0" borderId="0" xfId="0" applyFont="1"/>
    <xf numFmtId="0" fontId="46" fillId="0" borderId="0" xfId="0" applyFont="1" applyAlignment="1">
      <alignment horizontal="right"/>
    </xf>
    <xf numFmtId="0" fontId="47" fillId="0" borderId="0" xfId="0" applyFont="1"/>
    <xf numFmtId="0" fontId="43" fillId="0" borderId="0" xfId="0" applyFont="1" applyFill="1" applyBorder="1"/>
    <xf numFmtId="0" fontId="47" fillId="4" borderId="14" xfId="0" applyFont="1" applyFill="1" applyBorder="1" applyAlignment="1">
      <alignment horizontal="center"/>
    </xf>
    <xf numFmtId="0" fontId="43" fillId="0" borderId="17" xfId="0" applyFont="1" applyFill="1" applyBorder="1"/>
    <xf numFmtId="0" fontId="47" fillId="4" borderId="0" xfId="0" applyFont="1" applyFill="1" applyBorder="1" applyAlignment="1">
      <alignment horizontal="center"/>
    </xf>
    <xf numFmtId="0" fontId="47" fillId="4" borderId="11" xfId="0" applyFont="1" applyFill="1" applyBorder="1" applyAlignment="1">
      <alignment horizontal="center"/>
    </xf>
    <xf numFmtId="0" fontId="47" fillId="4" borderId="17" xfId="0" applyFont="1" applyFill="1" applyBorder="1" applyAlignment="1">
      <alignment horizontal="center"/>
    </xf>
    <xf numFmtId="0" fontId="47" fillId="4" borderId="21" xfId="0" applyFont="1" applyFill="1" applyBorder="1" applyAlignment="1">
      <alignment horizontal="center"/>
    </xf>
    <xf numFmtId="0" fontId="47" fillId="4" borderId="9" xfId="0" applyFont="1" applyFill="1" applyBorder="1" applyAlignment="1">
      <alignment horizontal="center"/>
    </xf>
    <xf numFmtId="0" fontId="42" fillId="0" borderId="0" xfId="0" applyFont="1" applyFill="1"/>
    <xf numFmtId="0" fontId="42" fillId="2" borderId="0" xfId="0" applyFont="1" applyFill="1" applyBorder="1"/>
    <xf numFmtId="0" fontId="42" fillId="2" borderId="14" xfId="0" applyFont="1" applyFill="1" applyBorder="1"/>
    <xf numFmtId="0" fontId="42" fillId="2" borderId="8" xfId="0" applyFont="1" applyFill="1" applyBorder="1"/>
    <xf numFmtId="0" fontId="42" fillId="0" borderId="1" xfId="0" applyFont="1" applyFill="1" applyBorder="1" applyAlignment="1">
      <alignment horizontal="right"/>
    </xf>
    <xf numFmtId="0" fontId="42" fillId="0" borderId="0" xfId="0" applyFont="1" applyFill="1" applyAlignment="1">
      <alignment horizontal="right"/>
    </xf>
    <xf numFmtId="172" fontId="42" fillId="0" borderId="0" xfId="0" applyNumberFormat="1" applyFont="1" applyFill="1"/>
    <xf numFmtId="0" fontId="42" fillId="2" borderId="1" xfId="0" applyFont="1" applyFill="1" applyBorder="1" applyAlignment="1">
      <alignment horizontal="right"/>
    </xf>
    <xf numFmtId="0" fontId="48" fillId="0" borderId="0" xfId="0" applyFont="1" applyFill="1"/>
    <xf numFmtId="168" fontId="42" fillId="2" borderId="0" xfId="0" applyNumberFormat="1" applyFont="1" applyFill="1" applyBorder="1" applyAlignment="1">
      <alignment horizontal="right"/>
    </xf>
    <xf numFmtId="0" fontId="42" fillId="11" borderId="0" xfId="0" applyFont="1" applyFill="1" applyAlignment="1">
      <alignment horizontal="right"/>
    </xf>
    <xf numFmtId="176" fontId="42" fillId="11" borderId="0" xfId="0" applyNumberFormat="1" applyFont="1" applyFill="1"/>
    <xf numFmtId="0" fontId="49" fillId="11" borderId="0" xfId="0" applyFont="1" applyFill="1" applyAlignment="1">
      <alignment horizontal="left" vertical="top" wrapText="1"/>
    </xf>
    <xf numFmtId="176" fontId="42" fillId="11" borderId="0" xfId="0" quotePrefix="1" applyNumberFormat="1" applyFont="1" applyFill="1"/>
    <xf numFmtId="175" fontId="42" fillId="0" borderId="0" xfId="0" applyNumberFormat="1" applyFont="1"/>
    <xf numFmtId="0" fontId="44" fillId="0" borderId="0" xfId="0" applyFont="1" applyAlignment="1">
      <alignment horizontal="right"/>
    </xf>
    <xf numFmtId="0" fontId="44" fillId="0" borderId="0" xfId="0" applyFont="1" applyBorder="1"/>
    <xf numFmtId="0" fontId="44" fillId="0" borderId="0" xfId="0" applyFont="1"/>
    <xf numFmtId="0" fontId="43" fillId="0" borderId="17" xfId="0" applyFont="1" applyBorder="1"/>
    <xf numFmtId="0" fontId="47" fillId="4" borderId="17" xfId="0" applyFont="1" applyFill="1" applyBorder="1" applyAlignment="1">
      <alignment horizontal="right"/>
    </xf>
    <xf numFmtId="0" fontId="47" fillId="4" borderId="21" xfId="0" quotePrefix="1" applyFont="1" applyFill="1" applyBorder="1" applyAlignment="1">
      <alignment horizontal="right"/>
    </xf>
    <xf numFmtId="0" fontId="42" fillId="0" borderId="0" xfId="0" applyFont="1" applyBorder="1"/>
    <xf numFmtId="0" fontId="43" fillId="2" borderId="0" xfId="0" applyFont="1" applyFill="1" applyBorder="1"/>
    <xf numFmtId="0" fontId="47" fillId="2" borderId="7" xfId="0" applyFont="1" applyFill="1" applyBorder="1" applyAlignment="1">
      <alignment horizontal="center"/>
    </xf>
    <xf numFmtId="0" fontId="47" fillId="2" borderId="0" xfId="0" applyFont="1" applyFill="1" applyBorder="1" applyAlignment="1">
      <alignment horizontal="center"/>
    </xf>
    <xf numFmtId="0" fontId="47" fillId="2" borderId="0" xfId="0" applyFont="1" applyFill="1" applyBorder="1" applyAlignment="1">
      <alignment horizontal="right"/>
    </xf>
    <xf numFmtId="0" fontId="47" fillId="2" borderId="8" xfId="0" quotePrefix="1" applyFont="1" applyFill="1" applyBorder="1" applyAlignment="1">
      <alignment horizontal="right"/>
    </xf>
    <xf numFmtId="0" fontId="44" fillId="2" borderId="0" xfId="0" applyFont="1" applyFill="1"/>
    <xf numFmtId="0" fontId="47" fillId="11" borderId="0" xfId="0" applyFont="1" applyFill="1" applyBorder="1" applyAlignment="1">
      <alignment horizontal="left"/>
    </xf>
    <xf numFmtId="177" fontId="42" fillId="0" borderId="7" xfId="3" applyNumberFormat="1" applyFont="1" applyFill="1" applyBorder="1"/>
    <xf numFmtId="0" fontId="44" fillId="0" borderId="8" xfId="0" applyFont="1" applyBorder="1"/>
    <xf numFmtId="168" fontId="42" fillId="2" borderId="8" xfId="0" applyNumberFormat="1" applyFont="1" applyFill="1" applyBorder="1"/>
    <xf numFmtId="0" fontId="42" fillId="2" borderId="0" xfId="0" applyFont="1" applyFill="1"/>
    <xf numFmtId="168" fontId="42" fillId="2" borderId="0" xfId="0" applyNumberFormat="1" applyFont="1" applyFill="1" applyBorder="1"/>
    <xf numFmtId="9" fontId="42" fillId="2" borderId="0" xfId="0" applyNumberFormat="1" applyFont="1" applyFill="1" applyBorder="1"/>
    <xf numFmtId="0" fontId="44" fillId="2" borderId="8" xfId="0" applyFont="1" applyFill="1" applyBorder="1"/>
    <xf numFmtId="9" fontId="42" fillId="2" borderId="8" xfId="0" applyNumberFormat="1" applyFont="1" applyFill="1" applyBorder="1"/>
    <xf numFmtId="175" fontId="42" fillId="2" borderId="0" xfId="1" applyNumberFormat="1" applyFont="1" applyFill="1" applyBorder="1" applyAlignment="1">
      <alignment horizontal="right"/>
    </xf>
    <xf numFmtId="168" fontId="42" fillId="11" borderId="8" xfId="0" applyNumberFormat="1" applyFont="1" applyFill="1" applyBorder="1" applyAlignment="1">
      <alignment horizontal="left"/>
    </xf>
    <xf numFmtId="175" fontId="42" fillId="2" borderId="17" xfId="1" applyNumberFormat="1" applyFont="1" applyFill="1" applyBorder="1"/>
    <xf numFmtId="171" fontId="42" fillId="2" borderId="0" xfId="1" applyNumberFormat="1" applyFont="1" applyFill="1" applyBorder="1"/>
    <xf numFmtId="177" fontId="42" fillId="2" borderId="0" xfId="3" applyNumberFormat="1" applyFont="1" applyFill="1" applyBorder="1"/>
    <xf numFmtId="175" fontId="42" fillId="2" borderId="0" xfId="1" applyNumberFormat="1" applyFont="1" applyFill="1"/>
    <xf numFmtId="0" fontId="44" fillId="11" borderId="8" xfId="0" applyFont="1" applyFill="1" applyBorder="1"/>
    <xf numFmtId="0" fontId="44" fillId="11" borderId="0" xfId="0" applyFont="1" applyFill="1"/>
    <xf numFmtId="0" fontId="44" fillId="11" borderId="7" xfId="0" applyFont="1" applyFill="1" applyBorder="1"/>
    <xf numFmtId="0" fontId="44" fillId="11" borderId="0" xfId="0" applyFont="1" applyFill="1" applyBorder="1"/>
    <xf numFmtId="176" fontId="42" fillId="11" borderId="8" xfId="0" applyNumberFormat="1" applyFont="1" applyFill="1" applyBorder="1" applyAlignment="1">
      <alignment horizontal="left"/>
    </xf>
    <xf numFmtId="9" fontId="42" fillId="11" borderId="15" xfId="6" applyNumberFormat="1" applyFont="1" applyFill="1" applyBorder="1"/>
    <xf numFmtId="168" fontId="42" fillId="11" borderId="8" xfId="0" applyNumberFormat="1" applyFont="1" applyFill="1" applyBorder="1"/>
    <xf numFmtId="39" fontId="42" fillId="11" borderId="7" xfId="1" applyNumberFormat="1" applyFont="1" applyFill="1" applyBorder="1"/>
    <xf numFmtId="39" fontId="42" fillId="11" borderId="0" xfId="1" applyNumberFormat="1" applyFont="1" applyFill="1" applyBorder="1"/>
    <xf numFmtId="176" fontId="42" fillId="2" borderId="8" xfId="0" applyNumberFormat="1" applyFont="1" applyFill="1" applyBorder="1"/>
    <xf numFmtId="37" fontId="42" fillId="2" borderId="0" xfId="1" applyNumberFormat="1" applyFont="1" applyFill="1" applyBorder="1"/>
    <xf numFmtId="0" fontId="42" fillId="11" borderId="0" xfId="0" applyFont="1" applyFill="1" applyBorder="1"/>
    <xf numFmtId="0" fontId="47" fillId="11" borderId="0" xfId="0" applyFont="1" applyFill="1"/>
    <xf numFmtId="0" fontId="44" fillId="2" borderId="16" xfId="0" applyFont="1" applyFill="1" applyBorder="1"/>
    <xf numFmtId="0" fontId="47" fillId="2" borderId="0" xfId="0" applyFont="1" applyFill="1" applyBorder="1"/>
    <xf numFmtId="168" fontId="42" fillId="0" borderId="0" xfId="0" applyNumberFormat="1" applyFont="1" applyFill="1" applyBorder="1"/>
    <xf numFmtId="0" fontId="42" fillId="0" borderId="21" xfId="0" applyFont="1" applyFill="1" applyBorder="1"/>
    <xf numFmtId="176" fontId="42" fillId="0" borderId="0" xfId="0" applyNumberFormat="1" applyFont="1" applyFill="1" applyBorder="1"/>
    <xf numFmtId="0" fontId="42" fillId="0" borderId="0" xfId="0" applyFont="1" applyFill="1" applyBorder="1"/>
    <xf numFmtId="176" fontId="42" fillId="2" borderId="0" xfId="0" applyNumberFormat="1" applyFont="1" applyFill="1"/>
    <xf numFmtId="0" fontId="49" fillId="2" borderId="0" xfId="0" applyFont="1" applyFill="1" applyAlignment="1">
      <alignment wrapText="1"/>
    </xf>
    <xf numFmtId="0" fontId="50" fillId="2" borderId="0" xfId="0" applyFont="1" applyFill="1" applyAlignment="1"/>
    <xf numFmtId="0" fontId="51" fillId="2" borderId="0" xfId="0" applyFont="1" applyFill="1" applyAlignment="1"/>
    <xf numFmtId="0" fontId="51" fillId="2" borderId="0" xfId="0" applyFont="1" applyFill="1" applyAlignment="1">
      <alignment horizontal="left" wrapText="1"/>
    </xf>
    <xf numFmtId="0" fontId="42" fillId="2" borderId="0" xfId="0" applyFont="1" applyFill="1" applyAlignment="1">
      <alignment horizontal="left" wrapText="1"/>
    </xf>
    <xf numFmtId="176" fontId="42" fillId="2" borderId="0" xfId="0" applyNumberFormat="1" applyFont="1" applyFill="1" applyAlignment="1"/>
    <xf numFmtId="0" fontId="44" fillId="0" borderId="7" xfId="0" applyFont="1" applyBorder="1"/>
    <xf numFmtId="0" fontId="44" fillId="0" borderId="14" xfId="0" applyFont="1" applyBorder="1"/>
    <xf numFmtId="0" fontId="44" fillId="0" borderId="15" xfId="0" applyFont="1" applyBorder="1"/>
    <xf numFmtId="176" fontId="42" fillId="2" borderId="1" xfId="1" applyNumberFormat="1" applyFont="1" applyFill="1" applyBorder="1"/>
    <xf numFmtId="176" fontId="42" fillId="2" borderId="8" xfId="1" applyNumberFormat="1" applyFont="1" applyFill="1" applyBorder="1"/>
    <xf numFmtId="176" fontId="42" fillId="2" borderId="0" xfId="0" applyNumberFormat="1" applyFont="1" applyFill="1" applyBorder="1"/>
    <xf numFmtId="9" fontId="42" fillId="0" borderId="0" xfId="6" applyFont="1"/>
    <xf numFmtId="177" fontId="42" fillId="0" borderId="0" xfId="0" applyNumberFormat="1" applyFont="1"/>
    <xf numFmtId="176" fontId="42" fillId="2" borderId="11" xfId="1" applyNumberFormat="1" applyFont="1" applyFill="1" applyBorder="1"/>
    <xf numFmtId="176" fontId="42" fillId="2" borderId="9" xfId="1" applyNumberFormat="1" applyFont="1" applyFill="1" applyBorder="1"/>
    <xf numFmtId="176" fontId="42" fillId="2" borderId="21" xfId="1" applyNumberFormat="1" applyFont="1" applyFill="1" applyBorder="1"/>
    <xf numFmtId="176" fontId="42" fillId="2" borderId="11" xfId="0" applyNumberFormat="1" applyFont="1" applyFill="1" applyBorder="1"/>
    <xf numFmtId="176" fontId="42" fillId="2" borderId="15" xfId="0" applyNumberFormat="1" applyFont="1" applyFill="1" applyBorder="1"/>
    <xf numFmtId="176" fontId="42" fillId="2" borderId="14" xfId="0" applyNumberFormat="1" applyFont="1" applyFill="1" applyBorder="1"/>
    <xf numFmtId="175" fontId="42" fillId="2" borderId="8" xfId="1" applyNumberFormat="1" applyFont="1" applyFill="1" applyBorder="1"/>
    <xf numFmtId="174" fontId="42" fillId="2" borderId="7" xfId="0" applyNumberFormat="1" applyFont="1" applyFill="1" applyBorder="1"/>
    <xf numFmtId="174" fontId="42" fillId="2" borderId="1" xfId="0" applyNumberFormat="1" applyFont="1" applyFill="1" applyBorder="1"/>
    <xf numFmtId="0" fontId="44" fillId="2" borderId="1" xfId="0" applyFont="1" applyFill="1" applyBorder="1"/>
    <xf numFmtId="177" fontId="42" fillId="0" borderId="0" xfId="0" applyNumberFormat="1" applyFont="1" applyFill="1"/>
    <xf numFmtId="9" fontId="42" fillId="0" borderId="0" xfId="6" applyFont="1" applyFill="1"/>
    <xf numFmtId="186" fontId="42" fillId="0" borderId="0" xfId="0" applyNumberFormat="1" applyFont="1" applyFill="1"/>
    <xf numFmtId="176" fontId="42" fillId="2" borderId="7" xfId="0" applyNumberFormat="1" applyFont="1" applyFill="1" applyBorder="1"/>
    <xf numFmtId="176" fontId="42" fillId="2" borderId="1" xfId="0" applyNumberFormat="1" applyFont="1" applyFill="1" applyBorder="1"/>
    <xf numFmtId="168" fontId="42" fillId="2" borderId="1" xfId="6" applyNumberFormat="1" applyFont="1" applyFill="1" applyBorder="1"/>
    <xf numFmtId="168" fontId="42" fillId="2" borderId="8" xfId="6" applyNumberFormat="1" applyFont="1" applyFill="1" applyBorder="1"/>
    <xf numFmtId="168" fontId="42" fillId="2" borderId="0" xfId="0" applyNumberFormat="1" applyFont="1" applyFill="1"/>
    <xf numFmtId="168" fontId="42" fillId="2" borderId="9" xfId="6" applyNumberFormat="1" applyFont="1" applyFill="1" applyBorder="1"/>
    <xf numFmtId="168" fontId="42" fillId="2" borderId="21" xfId="6" applyNumberFormat="1" applyFont="1" applyFill="1" applyBorder="1"/>
    <xf numFmtId="166" fontId="42" fillId="0" borderId="0" xfId="0" applyNumberFormat="1" applyFont="1" applyFill="1"/>
    <xf numFmtId="0" fontId="42" fillId="2" borderId="1" xfId="0" applyFont="1" applyFill="1" applyBorder="1"/>
    <xf numFmtId="175" fontId="42" fillId="0" borderId="0" xfId="1" applyNumberFormat="1" applyFont="1" applyFill="1"/>
    <xf numFmtId="171" fontId="42" fillId="2" borderId="0" xfId="0" applyNumberFormat="1" applyFont="1" applyFill="1" applyBorder="1"/>
    <xf numFmtId="9" fontId="42" fillId="2" borderId="0" xfId="0" applyNumberFormat="1" applyFont="1" applyFill="1"/>
    <xf numFmtId="167" fontId="42" fillId="0" borderId="0" xfId="1" applyFont="1" applyFill="1"/>
    <xf numFmtId="176" fontId="42" fillId="2" borderId="14" xfId="1" applyNumberFormat="1" applyFont="1" applyFill="1" applyBorder="1"/>
    <xf numFmtId="176" fontId="42" fillId="2" borderId="16" xfId="1" applyNumberFormat="1" applyFont="1" applyFill="1" applyBorder="1"/>
    <xf numFmtId="176" fontId="42" fillId="2" borderId="9" xfId="0" applyNumberFormat="1" applyFont="1" applyFill="1" applyBorder="1"/>
    <xf numFmtId="176" fontId="42" fillId="11" borderId="1" xfId="1" applyNumberFormat="1" applyFont="1" applyFill="1" applyBorder="1"/>
    <xf numFmtId="176" fontId="42" fillId="11" borderId="0" xfId="0" applyNumberFormat="1" applyFont="1" applyFill="1" applyBorder="1"/>
    <xf numFmtId="177" fontId="42" fillId="11" borderId="0" xfId="0" applyNumberFormat="1" applyFont="1" applyFill="1" applyBorder="1"/>
    <xf numFmtId="168" fontId="42" fillId="2" borderId="24" xfId="6" applyNumberFormat="1" applyFont="1" applyFill="1" applyBorder="1"/>
    <xf numFmtId="168" fontId="42" fillId="2" borderId="16" xfId="6" applyNumberFormat="1" applyFont="1" applyFill="1" applyBorder="1"/>
    <xf numFmtId="0" fontId="42" fillId="0" borderId="9" xfId="0" applyFont="1" applyFill="1" applyBorder="1"/>
    <xf numFmtId="176" fontId="42" fillId="11" borderId="14" xfId="1" applyNumberFormat="1" applyFont="1" applyFill="1" applyBorder="1"/>
    <xf numFmtId="177" fontId="42" fillId="11" borderId="0" xfId="0" applyNumberFormat="1" applyFont="1" applyFill="1"/>
    <xf numFmtId="0" fontId="52" fillId="0" borderId="0" xfId="0" applyFont="1" applyFill="1" applyAlignment="1">
      <alignment horizontal="left"/>
    </xf>
    <xf numFmtId="0" fontId="42" fillId="2" borderId="0" xfId="0" applyFont="1" applyFill="1" applyAlignment="1">
      <alignment horizontal="center" wrapText="1"/>
    </xf>
    <xf numFmtId="0" fontId="42" fillId="2" borderId="0" xfId="0" applyFont="1" applyFill="1" applyAlignment="1">
      <alignment horizontal="center"/>
    </xf>
    <xf numFmtId="0" fontId="53" fillId="0" borderId="0" xfId="0" applyFont="1" applyAlignment="1">
      <alignment horizontal="center"/>
    </xf>
    <xf numFmtId="0" fontId="54" fillId="0" borderId="0" xfId="0" applyFont="1" applyAlignment="1"/>
    <xf numFmtId="0" fontId="47" fillId="4" borderId="7" xfId="0" applyFont="1" applyFill="1" applyBorder="1" applyAlignment="1">
      <alignment horizontal="center"/>
    </xf>
    <xf numFmtId="0" fontId="47" fillId="4" borderId="0" xfId="0" applyFont="1" applyFill="1" applyBorder="1" applyAlignment="1">
      <alignment horizontal="right"/>
    </xf>
    <xf numFmtId="0" fontId="47" fillId="4" borderId="8" xfId="0" quotePrefix="1" applyFont="1" applyFill="1" applyBorder="1" applyAlignment="1">
      <alignment horizontal="right"/>
    </xf>
    <xf numFmtId="0" fontId="47" fillId="11" borderId="0" xfId="0" applyFont="1" applyFill="1" applyBorder="1"/>
    <xf numFmtId="0" fontId="44" fillId="2" borderId="15" xfId="0" applyFont="1" applyFill="1" applyBorder="1"/>
    <xf numFmtId="0" fontId="44" fillId="2" borderId="24" xfId="0" applyFont="1" applyFill="1" applyBorder="1"/>
    <xf numFmtId="177" fontId="44" fillId="2" borderId="0" xfId="0" applyNumberFormat="1" applyFont="1" applyFill="1"/>
    <xf numFmtId="176" fontId="42" fillId="2" borderId="17" xfId="0" applyNumberFormat="1" applyFont="1" applyFill="1" applyBorder="1"/>
    <xf numFmtId="0" fontId="42" fillId="11" borderId="0" xfId="0" applyFont="1" applyFill="1" applyAlignment="1">
      <alignment horizontal="left" indent="1"/>
    </xf>
    <xf numFmtId="0" fontId="44" fillId="0" borderId="0" xfId="0" applyFont="1" applyAlignment="1">
      <alignment horizontal="left"/>
    </xf>
    <xf numFmtId="1" fontId="42" fillId="11" borderId="7" xfId="1" applyNumberFormat="1" applyFont="1" applyFill="1" applyBorder="1"/>
    <xf numFmtId="176" fontId="42" fillId="2" borderId="27" xfId="1" applyNumberFormat="1" applyFont="1" applyFill="1" applyBorder="1"/>
    <xf numFmtId="1" fontId="42" fillId="11" borderId="7" xfId="3" applyNumberFormat="1" applyFont="1" applyFill="1" applyBorder="1"/>
    <xf numFmtId="178" fontId="42" fillId="2" borderId="0" xfId="0" applyNumberFormat="1" applyFont="1" applyFill="1" applyBorder="1"/>
    <xf numFmtId="177" fontId="44" fillId="0" borderId="0" xfId="0" applyNumberFormat="1" applyFont="1" applyFill="1"/>
    <xf numFmtId="0" fontId="44" fillId="0" borderId="0" xfId="0" applyFont="1" applyFill="1"/>
    <xf numFmtId="1" fontId="42" fillId="11" borderId="11" xfId="3" applyNumberFormat="1" applyFont="1" applyFill="1" applyBorder="1"/>
    <xf numFmtId="0" fontId="44" fillId="2" borderId="17" xfId="0" applyFont="1" applyFill="1" applyBorder="1"/>
    <xf numFmtId="172" fontId="42" fillId="11" borderId="7" xfId="0" applyNumberFormat="1" applyFont="1" applyFill="1" applyBorder="1"/>
    <xf numFmtId="167" fontId="42" fillId="2" borderId="0" xfId="1" applyFont="1" applyFill="1" applyBorder="1"/>
    <xf numFmtId="168" fontId="44" fillId="2" borderId="0" xfId="6" applyNumberFormat="1" applyFont="1" applyFill="1"/>
    <xf numFmtId="168" fontId="43" fillId="11" borderId="7" xfId="6" applyNumberFormat="1" applyFont="1" applyFill="1" applyBorder="1"/>
    <xf numFmtId="168" fontId="43" fillId="11" borderId="0" xfId="6" applyNumberFormat="1" applyFont="1" applyFill="1" applyBorder="1"/>
    <xf numFmtId="168" fontId="43" fillId="11" borderId="8" xfId="0" applyNumberFormat="1" applyFont="1" applyFill="1" applyBorder="1" applyAlignment="1">
      <alignment horizontal="left"/>
    </xf>
    <xf numFmtId="9" fontId="43" fillId="11" borderId="7" xfId="6" applyNumberFormat="1" applyFont="1" applyFill="1" applyBorder="1"/>
    <xf numFmtId="9" fontId="43" fillId="11" borderId="0" xfId="6" applyNumberFormat="1" applyFont="1" applyFill="1" applyBorder="1"/>
    <xf numFmtId="9" fontId="42" fillId="11" borderId="8" xfId="0" applyNumberFormat="1" applyFont="1" applyFill="1" applyBorder="1" applyAlignment="1">
      <alignment horizontal="left"/>
    </xf>
    <xf numFmtId="9" fontId="44" fillId="11" borderId="0" xfId="0" applyNumberFormat="1" applyFont="1" applyFill="1"/>
    <xf numFmtId="177" fontId="42" fillId="11" borderId="7" xfId="3" applyNumberFormat="1" applyFont="1" applyFill="1" applyBorder="1"/>
    <xf numFmtId="0" fontId="47" fillId="2" borderId="0" xfId="0" applyFont="1" applyFill="1"/>
    <xf numFmtId="168" fontId="43" fillId="11" borderId="15" xfId="6" applyNumberFormat="1" applyFont="1" applyFill="1" applyBorder="1"/>
    <xf numFmtId="166" fontId="44" fillId="2" borderId="0" xfId="0" applyNumberFormat="1" applyFont="1" applyFill="1"/>
    <xf numFmtId="168" fontId="43" fillId="11" borderId="11" xfId="6" applyNumberFormat="1" applyFont="1" applyFill="1" applyBorder="1"/>
    <xf numFmtId="168" fontId="43" fillId="2" borderId="17" xfId="6" applyNumberFormat="1" applyFont="1" applyFill="1" applyBorder="1"/>
    <xf numFmtId="0" fontId="49" fillId="2" borderId="0" xfId="0" applyFont="1" applyFill="1"/>
    <xf numFmtId="176" fontId="42" fillId="2" borderId="0" xfId="1" applyNumberFormat="1" applyFont="1" applyFill="1"/>
    <xf numFmtId="37" fontId="42" fillId="2" borderId="0" xfId="0" applyNumberFormat="1" applyFont="1" applyFill="1"/>
    <xf numFmtId="0" fontId="55" fillId="2" borderId="0" xfId="0" applyFont="1" applyFill="1"/>
    <xf numFmtId="0" fontId="42" fillId="0" borderId="0" xfId="0" quotePrefix="1" applyFont="1"/>
    <xf numFmtId="0" fontId="53" fillId="2" borderId="0" xfId="0" applyFont="1" applyFill="1" applyAlignment="1">
      <alignment horizontal="center"/>
    </xf>
    <xf numFmtId="174" fontId="53" fillId="0" borderId="0" xfId="0" applyNumberFormat="1" applyFont="1" applyAlignment="1">
      <alignment horizontal="center"/>
    </xf>
    <xf numFmtId="174" fontId="53" fillId="2" borderId="0" xfId="0" applyNumberFormat="1" applyFont="1" applyFill="1" applyAlignment="1">
      <alignment horizontal="center"/>
    </xf>
    <xf numFmtId="183" fontId="53" fillId="0" borderId="0" xfId="0" applyNumberFormat="1" applyFont="1" applyAlignment="1">
      <alignment horizontal="center"/>
    </xf>
    <xf numFmtId="0" fontId="47" fillId="2" borderId="7" xfId="0" applyFont="1" applyFill="1" applyBorder="1" applyAlignment="1">
      <alignment horizontal="right"/>
    </xf>
    <xf numFmtId="0" fontId="47" fillId="2" borderId="14" xfId="0" applyFont="1" applyFill="1" applyBorder="1" applyAlignment="1">
      <alignment horizontal="right"/>
    </xf>
    <xf numFmtId="0" fontId="47" fillId="2" borderId="8" xfId="0" applyFont="1" applyFill="1" applyBorder="1" applyAlignment="1">
      <alignment horizontal="right"/>
    </xf>
    <xf numFmtId="0" fontId="44" fillId="2" borderId="14" xfId="0" applyFont="1" applyFill="1" applyBorder="1"/>
    <xf numFmtId="37" fontId="42" fillId="2" borderId="0" xfId="0" applyNumberFormat="1" applyFont="1" applyFill="1" applyBorder="1"/>
    <xf numFmtId="178" fontId="44" fillId="2" borderId="0" xfId="0" applyNumberFormat="1" applyFont="1" applyFill="1"/>
    <xf numFmtId="37" fontId="42" fillId="0" borderId="0" xfId="0" applyNumberFormat="1" applyFont="1" applyFill="1" applyBorder="1"/>
    <xf numFmtId="176" fontId="44" fillId="0" borderId="0" xfId="0" applyNumberFormat="1" applyFont="1"/>
    <xf numFmtId="176" fontId="42" fillId="11" borderId="8" xfId="1" applyNumberFormat="1" applyFont="1" applyFill="1" applyBorder="1"/>
    <xf numFmtId="37" fontId="44" fillId="11" borderId="0" xfId="0" applyNumberFormat="1" applyFont="1" applyFill="1"/>
    <xf numFmtId="178" fontId="44" fillId="11" borderId="0" xfId="0" applyNumberFormat="1" applyFont="1" applyFill="1"/>
    <xf numFmtId="37" fontId="42" fillId="11" borderId="0" xfId="0" applyNumberFormat="1" applyFont="1" applyFill="1" applyBorder="1"/>
    <xf numFmtId="176" fontId="44" fillId="11" borderId="0" xfId="0" applyNumberFormat="1" applyFont="1" applyFill="1"/>
    <xf numFmtId="176" fontId="42" fillId="11" borderId="17" xfId="1" applyNumberFormat="1" applyFont="1" applyFill="1" applyBorder="1"/>
    <xf numFmtId="176" fontId="42" fillId="11" borderId="9" xfId="1" applyNumberFormat="1" applyFont="1" applyFill="1" applyBorder="1"/>
    <xf numFmtId="176" fontId="42" fillId="11" borderId="21" xfId="1" applyNumberFormat="1" applyFont="1" applyFill="1" applyBorder="1"/>
    <xf numFmtId="37" fontId="42" fillId="11" borderId="0" xfId="0" applyNumberFormat="1" applyFont="1" applyFill="1"/>
    <xf numFmtId="37" fontId="42" fillId="2" borderId="7" xfId="1" applyNumberFormat="1" applyFont="1" applyFill="1" applyBorder="1"/>
    <xf numFmtId="37" fontId="42" fillId="2" borderId="1" xfId="0" applyNumberFormat="1" applyFont="1" applyFill="1" applyBorder="1"/>
    <xf numFmtId="37" fontId="42" fillId="2" borderId="8" xfId="0" applyNumberFormat="1" applyFont="1" applyFill="1" applyBorder="1"/>
    <xf numFmtId="37" fontId="44" fillId="2" borderId="0" xfId="0" applyNumberFormat="1" applyFont="1" applyFill="1"/>
    <xf numFmtId="176" fontId="42" fillId="2" borderId="25" xfId="1" applyNumberFormat="1" applyFont="1" applyFill="1" applyBorder="1"/>
    <xf numFmtId="176" fontId="42" fillId="2" borderId="28" xfId="1" applyNumberFormat="1" applyFont="1" applyFill="1" applyBorder="1"/>
    <xf numFmtId="176" fontId="42" fillId="2" borderId="29" xfId="1" applyNumberFormat="1" applyFont="1" applyFill="1" applyBorder="1"/>
    <xf numFmtId="37" fontId="44" fillId="2" borderId="0" xfId="0" applyNumberFormat="1" applyFont="1" applyFill="1" applyBorder="1"/>
    <xf numFmtId="178" fontId="44" fillId="0" borderId="0" xfId="0" applyNumberFormat="1" applyFont="1" applyFill="1"/>
    <xf numFmtId="169" fontId="42" fillId="2" borderId="0" xfId="0" applyNumberFormat="1" applyFont="1" applyFill="1" applyBorder="1"/>
    <xf numFmtId="172" fontId="42" fillId="2" borderId="0" xfId="0" applyNumberFormat="1" applyFont="1" applyFill="1" applyBorder="1"/>
    <xf numFmtId="169" fontId="42" fillId="2" borderId="8" xfId="0" applyNumberFormat="1" applyFont="1" applyFill="1" applyBorder="1"/>
    <xf numFmtId="169" fontId="42" fillId="2" borderId="7" xfId="0" applyNumberFormat="1" applyFont="1" applyFill="1" applyBorder="1"/>
    <xf numFmtId="169" fontId="42" fillId="2" borderId="14" xfId="0" applyNumberFormat="1" applyFont="1" applyFill="1" applyBorder="1"/>
    <xf numFmtId="168" fontId="43" fillId="2" borderId="1" xfId="0" applyNumberFormat="1" applyFont="1" applyFill="1" applyBorder="1"/>
    <xf numFmtId="168" fontId="42" fillId="2" borderId="1" xfId="0" applyNumberFormat="1" applyFont="1" applyFill="1" applyBorder="1"/>
    <xf numFmtId="168" fontId="42" fillId="2" borderId="7" xfId="0" applyNumberFormat="1" applyFont="1" applyFill="1" applyBorder="1"/>
    <xf numFmtId="177" fontId="42" fillId="2" borderId="7" xfId="1" applyNumberFormat="1" applyFont="1" applyFill="1" applyBorder="1"/>
    <xf numFmtId="177" fontId="42" fillId="2" borderId="0" xfId="1" applyNumberFormat="1" applyFont="1" applyFill="1" applyBorder="1"/>
    <xf numFmtId="177" fontId="42" fillId="2" borderId="8" xfId="1" applyNumberFormat="1" applyFont="1" applyFill="1" applyBorder="1"/>
    <xf numFmtId="9" fontId="43" fillId="2" borderId="7" xfId="6" applyNumberFormat="1" applyFont="1" applyFill="1" applyBorder="1"/>
    <xf numFmtId="9" fontId="44" fillId="2" borderId="0" xfId="0" applyNumberFormat="1" applyFont="1" applyFill="1"/>
    <xf numFmtId="178" fontId="42" fillId="2" borderId="0" xfId="3" applyNumberFormat="1" applyFont="1" applyFill="1" applyBorder="1"/>
    <xf numFmtId="178" fontId="42" fillId="2" borderId="8" xfId="3" applyNumberFormat="1" applyFont="1" applyFill="1" applyBorder="1"/>
    <xf numFmtId="0" fontId="56" fillId="11" borderId="0" xfId="0" applyFont="1" applyFill="1"/>
    <xf numFmtId="0" fontId="47" fillId="0" borderId="0" xfId="0" applyFont="1" applyFill="1"/>
    <xf numFmtId="178" fontId="42" fillId="0" borderId="0" xfId="0" applyNumberFormat="1" applyFont="1" applyFill="1"/>
    <xf numFmtId="168" fontId="44" fillId="0" borderId="0" xfId="6" applyNumberFormat="1" applyFont="1"/>
    <xf numFmtId="177" fontId="42" fillId="2" borderId="11" xfId="3" applyNumberFormat="1" applyFont="1" applyFill="1" applyBorder="1"/>
    <xf numFmtId="177" fontId="42" fillId="2" borderId="17" xfId="3" applyNumberFormat="1" applyFont="1" applyFill="1" applyBorder="1"/>
    <xf numFmtId="178" fontId="42" fillId="2" borderId="17" xfId="0" applyNumberFormat="1" applyFont="1" applyFill="1" applyBorder="1"/>
    <xf numFmtId="178" fontId="42" fillId="2" borderId="21" xfId="0" applyNumberFormat="1" applyFont="1" applyFill="1" applyBorder="1"/>
    <xf numFmtId="0" fontId="44" fillId="2" borderId="11" xfId="0" applyFont="1" applyFill="1" applyBorder="1"/>
    <xf numFmtId="0" fontId="44" fillId="2" borderId="9" xfId="0" applyFont="1" applyFill="1" applyBorder="1"/>
    <xf numFmtId="0" fontId="42" fillId="0" borderId="0" xfId="0" applyFont="1" applyAlignment="1">
      <alignment horizontal="center"/>
    </xf>
    <xf numFmtId="0" fontId="54" fillId="0" borderId="0" xfId="0" applyFont="1" applyAlignment="1">
      <alignment horizontal="center"/>
    </xf>
    <xf numFmtId="0" fontId="42" fillId="0" borderId="15" xfId="0" applyFont="1" applyFill="1" applyBorder="1"/>
    <xf numFmtId="0" fontId="42" fillId="0" borderId="24" xfId="0" applyFont="1" applyFill="1" applyBorder="1"/>
    <xf numFmtId="0" fontId="42" fillId="0" borderId="16" xfId="0" applyFont="1" applyFill="1" applyBorder="1"/>
    <xf numFmtId="176" fontId="42" fillId="11" borderId="17" xfId="0" applyNumberFormat="1" applyFont="1" applyFill="1" applyBorder="1"/>
    <xf numFmtId="175" fontId="53" fillId="0" borderId="0" xfId="0" applyNumberFormat="1" applyFont="1" applyAlignment="1">
      <alignment horizontal="center"/>
    </xf>
    <xf numFmtId="187" fontId="42" fillId="0" borderId="0" xfId="0" applyNumberFormat="1" applyFont="1"/>
    <xf numFmtId="0" fontId="42" fillId="2" borderId="15" xfId="0" applyFont="1" applyFill="1" applyBorder="1"/>
    <xf numFmtId="176" fontId="42" fillId="0" borderId="0" xfId="1" applyNumberFormat="1" applyFont="1" applyFill="1"/>
    <xf numFmtId="176" fontId="42" fillId="2" borderId="1" xfId="1" applyNumberFormat="1" applyFont="1" applyFill="1" applyBorder="1" applyAlignment="1">
      <alignment horizontal="center"/>
    </xf>
    <xf numFmtId="176" fontId="42" fillId="2" borderId="9" xfId="1" applyNumberFormat="1" applyFont="1" applyFill="1" applyBorder="1" applyAlignment="1">
      <alignment horizontal="center"/>
    </xf>
    <xf numFmtId="176" fontId="42" fillId="0" borderId="0" xfId="0" applyNumberFormat="1" applyFont="1" applyFill="1"/>
    <xf numFmtId="176" fontId="42" fillId="2" borderId="14" xfId="1" applyNumberFormat="1" applyFont="1" applyFill="1" applyBorder="1" applyAlignment="1">
      <alignment horizontal="center"/>
    </xf>
    <xf numFmtId="165" fontId="42" fillId="11" borderId="1" xfId="0" applyNumberFormat="1" applyFont="1" applyFill="1" applyBorder="1"/>
    <xf numFmtId="10" fontId="42" fillId="11" borderId="1" xfId="1" applyNumberFormat="1" applyFont="1" applyFill="1" applyBorder="1"/>
    <xf numFmtId="171" fontId="42" fillId="2" borderId="1" xfId="0" applyNumberFormat="1" applyFont="1" applyFill="1" applyBorder="1"/>
    <xf numFmtId="171" fontId="42" fillId="2" borderId="8" xfId="0" applyNumberFormat="1" applyFont="1" applyFill="1" applyBorder="1"/>
    <xf numFmtId="171" fontId="42" fillId="11" borderId="1" xfId="0" applyNumberFormat="1" applyFont="1" applyFill="1" applyBorder="1"/>
    <xf numFmtId="0" fontId="42" fillId="2" borderId="9" xfId="0" applyFont="1" applyFill="1" applyBorder="1"/>
    <xf numFmtId="0" fontId="53" fillId="0" borderId="0" xfId="0" applyFont="1" applyFill="1" applyAlignment="1">
      <alignment horizontal="center"/>
    </xf>
    <xf numFmtId="0" fontId="57" fillId="0" borderId="0" xfId="0" applyFont="1" applyFill="1" applyAlignment="1">
      <alignment horizontal="center"/>
    </xf>
    <xf numFmtId="0" fontId="47" fillId="0" borderId="0" xfId="0" applyFont="1" applyFill="1" applyBorder="1"/>
    <xf numFmtId="0" fontId="47" fillId="0" borderId="7" xfId="0" applyFont="1" applyFill="1" applyBorder="1" applyAlignment="1">
      <alignment horizontal="center"/>
    </xf>
    <xf numFmtId="0" fontId="47" fillId="0" borderId="24" xfId="0" applyFont="1" applyFill="1" applyBorder="1" applyAlignment="1">
      <alignment horizontal="center"/>
    </xf>
    <xf numFmtId="9" fontId="42" fillId="2" borderId="0" xfId="6" applyFont="1" applyFill="1"/>
    <xf numFmtId="185" fontId="42" fillId="0" borderId="0" xfId="0" applyNumberFormat="1" applyFont="1" applyFill="1"/>
    <xf numFmtId="176" fontId="42" fillId="2" borderId="30" xfId="1" applyNumberFormat="1" applyFont="1" applyFill="1" applyBorder="1"/>
    <xf numFmtId="175" fontId="42" fillId="11" borderId="31" xfId="1" applyNumberFormat="1" applyFont="1" applyFill="1" applyBorder="1"/>
    <xf numFmtId="178" fontId="42" fillId="2" borderId="0" xfId="0" applyNumberFormat="1" applyFont="1" applyFill="1"/>
    <xf numFmtId="9" fontId="43" fillId="2" borderId="0" xfId="0" applyNumberFormat="1" applyFont="1" applyFill="1" applyBorder="1"/>
    <xf numFmtId="168" fontId="42" fillId="2" borderId="0" xfId="6" applyNumberFormat="1" applyFont="1" applyFill="1"/>
    <xf numFmtId="171" fontId="42" fillId="2" borderId="0" xfId="0" applyNumberFormat="1" applyFont="1" applyFill="1"/>
    <xf numFmtId="0" fontId="49" fillId="2" borderId="11" xfId="0" applyFont="1" applyFill="1" applyBorder="1" applyAlignment="1">
      <alignment wrapText="1"/>
    </xf>
    <xf numFmtId="0" fontId="49" fillId="2" borderId="17" xfId="0" applyFont="1" applyFill="1" applyBorder="1" applyAlignment="1">
      <alignment wrapText="1"/>
    </xf>
    <xf numFmtId="0" fontId="49" fillId="2" borderId="21" xfId="0" applyFont="1" applyFill="1" applyBorder="1" applyAlignment="1">
      <alignment wrapText="1"/>
    </xf>
    <xf numFmtId="0" fontId="49" fillId="2" borderId="0" xfId="0" applyFont="1" applyFill="1" applyBorder="1" applyAlignment="1">
      <alignment wrapText="1"/>
    </xf>
    <xf numFmtId="175" fontId="53" fillId="11" borderId="0" xfId="0" applyNumberFormat="1" applyFont="1" applyFill="1" applyAlignment="1">
      <alignment horizontal="center"/>
    </xf>
    <xf numFmtId="175" fontId="53" fillId="0" borderId="0" xfId="0" applyNumberFormat="1" applyFont="1" applyFill="1" applyAlignment="1">
      <alignment horizontal="center"/>
    </xf>
    <xf numFmtId="176" fontId="57" fillId="11" borderId="0" xfId="0" applyNumberFormat="1" applyFont="1" applyFill="1" applyAlignment="1">
      <alignment horizontal="center"/>
    </xf>
    <xf numFmtId="176" fontId="57" fillId="0" borderId="0" xfId="0" applyNumberFormat="1" applyFont="1" applyFill="1" applyAlignment="1">
      <alignment horizontal="center"/>
    </xf>
    <xf numFmtId="178" fontId="57" fillId="0" borderId="0" xfId="0" applyNumberFormat="1" applyFont="1" applyFill="1" applyAlignment="1">
      <alignment horizontal="center"/>
    </xf>
    <xf numFmtId="0" fontId="47" fillId="11" borderId="7" xfId="0" applyFont="1" applyFill="1" applyBorder="1" applyAlignment="1">
      <alignment horizontal="center"/>
    </xf>
    <xf numFmtId="175" fontId="42" fillId="11" borderId="0" xfId="1" applyNumberFormat="1" applyFont="1" applyFill="1"/>
    <xf numFmtId="178" fontId="42" fillId="11" borderId="0" xfId="0" applyNumberFormat="1" applyFont="1" applyFill="1"/>
    <xf numFmtId="176" fontId="42" fillId="2" borderId="32" xfId="1" applyNumberFormat="1" applyFont="1" applyFill="1" applyBorder="1"/>
    <xf numFmtId="176" fontId="42" fillId="2" borderId="33" xfId="1" applyNumberFormat="1" applyFont="1" applyFill="1" applyBorder="1"/>
    <xf numFmtId="176" fontId="42" fillId="2" borderId="34" xfId="1" applyNumberFormat="1" applyFont="1" applyFill="1" applyBorder="1"/>
    <xf numFmtId="176" fontId="47" fillId="2" borderId="0" xfId="1" applyNumberFormat="1" applyFont="1" applyFill="1"/>
    <xf numFmtId="178" fontId="42" fillId="2" borderId="7" xfId="0" applyNumberFormat="1" applyFont="1" applyFill="1" applyBorder="1"/>
    <xf numFmtId="178" fontId="42" fillId="2" borderId="1" xfId="0" applyNumberFormat="1" applyFont="1" applyFill="1" applyBorder="1"/>
    <xf numFmtId="178" fontId="42" fillId="2" borderId="8" xfId="0" applyNumberFormat="1" applyFont="1" applyFill="1" applyBorder="1"/>
    <xf numFmtId="9" fontId="43" fillId="2" borderId="7" xfId="0" applyNumberFormat="1" applyFont="1" applyFill="1" applyBorder="1"/>
    <xf numFmtId="9" fontId="43" fillId="2" borderId="1" xfId="0" applyNumberFormat="1" applyFont="1" applyFill="1" applyBorder="1"/>
    <xf numFmtId="9" fontId="43" fillId="2" borderId="8" xfId="0" applyNumberFormat="1" applyFont="1" applyFill="1" applyBorder="1"/>
    <xf numFmtId="175" fontId="42" fillId="2" borderId="11" xfId="1" applyNumberFormat="1" applyFont="1" applyFill="1" applyBorder="1"/>
    <xf numFmtId="175" fontId="42" fillId="2" borderId="9" xfId="1" applyNumberFormat="1" applyFont="1" applyFill="1" applyBorder="1"/>
    <xf numFmtId="175" fontId="42" fillId="2" borderId="21" xfId="1" applyNumberFormat="1" applyFont="1" applyFill="1" applyBorder="1"/>
    <xf numFmtId="175" fontId="47" fillId="2" borderId="0" xfId="1" applyNumberFormat="1" applyFont="1" applyFill="1"/>
    <xf numFmtId="0" fontId="42" fillId="0" borderId="0" xfId="0" quotePrefix="1" applyFont="1" applyFill="1"/>
    <xf numFmtId="0" fontId="47" fillId="4" borderId="11" xfId="0" applyFont="1" applyFill="1" applyBorder="1" applyAlignment="1"/>
    <xf numFmtId="0" fontId="47" fillId="4" borderId="17" xfId="0" applyFont="1" applyFill="1" applyBorder="1" applyAlignment="1"/>
    <xf numFmtId="0" fontId="58" fillId="11" borderId="0" xfId="0" applyFont="1" applyFill="1"/>
    <xf numFmtId="0" fontId="44" fillId="11" borderId="11" xfId="0" applyFont="1" applyFill="1" applyBorder="1"/>
    <xf numFmtId="0" fontId="44" fillId="11" borderId="17" xfId="0" applyFont="1" applyFill="1" applyBorder="1"/>
    <xf numFmtId="0" fontId="44" fillId="11" borderId="21" xfId="0" applyFont="1" applyFill="1" applyBorder="1"/>
    <xf numFmtId="9" fontId="44" fillId="2" borderId="21" xfId="0" applyNumberFormat="1" applyFont="1" applyFill="1" applyBorder="1"/>
    <xf numFmtId="0" fontId="58" fillId="0" borderId="0" xfId="0" applyFont="1"/>
    <xf numFmtId="0" fontId="42" fillId="0" borderId="0" xfId="0" applyFont="1" applyBorder="1" applyAlignment="1">
      <alignment horizontal="left" wrapText="1"/>
    </xf>
    <xf numFmtId="175" fontId="44" fillId="0" borderId="0" xfId="0" applyNumberFormat="1" applyFont="1" applyBorder="1"/>
    <xf numFmtId="175" fontId="44" fillId="0" borderId="0" xfId="0" applyNumberFormat="1" applyFont="1"/>
    <xf numFmtId="176" fontId="44" fillId="2" borderId="0" xfId="0" applyNumberFormat="1" applyFont="1" applyFill="1"/>
    <xf numFmtId="43" fontId="42" fillId="2" borderId="7" xfId="0" applyNumberFormat="1" applyFont="1" applyFill="1" applyBorder="1"/>
    <xf numFmtId="0" fontId="44" fillId="0" borderId="0" xfId="0" applyFont="1" applyAlignment="1">
      <alignment wrapText="1"/>
    </xf>
    <xf numFmtId="0" fontId="55" fillId="0" borderId="0" xfId="0" applyFont="1"/>
    <xf numFmtId="176" fontId="44" fillId="0" borderId="0" xfId="0" applyNumberFormat="1" applyFont="1" applyBorder="1"/>
    <xf numFmtId="0" fontId="59"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2" fillId="2" borderId="7" xfId="0" applyNumberFormat="1" applyFont="1" applyFill="1" applyBorder="1"/>
    <xf numFmtId="9" fontId="42" fillId="2" borderId="8" xfId="6" applyNumberFormat="1" applyFont="1" applyFill="1" applyBorder="1"/>
    <xf numFmtId="176" fontId="42" fillId="0" borderId="0" xfId="0" applyNumberFormat="1" applyFont="1"/>
    <xf numFmtId="176" fontId="53" fillId="0" borderId="0" xfId="0" applyNumberFormat="1" applyFont="1" applyAlignment="1">
      <alignment horizontal="center"/>
    </xf>
    <xf numFmtId="168" fontId="43" fillId="11" borderId="8" xfId="6" applyNumberFormat="1" applyFont="1" applyFill="1" applyBorder="1"/>
    <xf numFmtId="168" fontId="43" fillId="11" borderId="1" xfId="6" applyNumberFormat="1" applyFont="1" applyFill="1" applyBorder="1"/>
    <xf numFmtId="0" fontId="42" fillId="11" borderId="7" xfId="0" applyFont="1" applyFill="1" applyBorder="1" applyAlignment="1">
      <alignment horizontal="right"/>
    </xf>
    <xf numFmtId="168" fontId="42" fillId="11" borderId="7" xfId="6" applyNumberFormat="1" applyFont="1" applyFill="1" applyBorder="1" applyAlignment="1">
      <alignment horizontal="right"/>
    </xf>
    <xf numFmtId="168" fontId="42" fillId="11" borderId="8" xfId="6" applyNumberFormat="1" applyFont="1" applyFill="1" applyBorder="1" applyAlignment="1">
      <alignment horizontal="right"/>
    </xf>
    <xf numFmtId="168" fontId="42" fillId="11" borderId="0" xfId="6" applyNumberFormat="1" applyFont="1" applyFill="1" applyBorder="1" applyAlignment="1">
      <alignment horizontal="right"/>
    </xf>
    <xf numFmtId="168" fontId="42" fillId="11" borderId="0" xfId="0" applyNumberFormat="1" applyFont="1" applyFill="1" applyAlignment="1">
      <alignment horizontal="right"/>
    </xf>
    <xf numFmtId="0" fontId="42" fillId="11" borderId="8" xfId="0" applyFont="1" applyFill="1" applyBorder="1" applyAlignment="1">
      <alignment horizontal="right"/>
    </xf>
    <xf numFmtId="0" fontId="42" fillId="11" borderId="0" xfId="0" applyFont="1" applyFill="1" applyBorder="1" applyAlignment="1">
      <alignment horizontal="right"/>
    </xf>
    <xf numFmtId="0" fontId="42" fillId="11" borderId="1" xfId="0" applyFont="1" applyFill="1" applyBorder="1" applyAlignment="1">
      <alignment horizontal="right"/>
    </xf>
    <xf numFmtId="168" fontId="42" fillId="11" borderId="0" xfId="0" applyNumberFormat="1" applyFont="1" applyFill="1" applyBorder="1" applyAlignment="1">
      <alignment horizontal="right"/>
    </xf>
    <xf numFmtId="0" fontId="52" fillId="0" borderId="0" xfId="0" applyFont="1" applyFill="1" applyAlignment="1"/>
    <xf numFmtId="3" fontId="42" fillId="11" borderId="17" xfId="0" applyNumberFormat="1" applyFont="1" applyFill="1" applyBorder="1"/>
    <xf numFmtId="0" fontId="42" fillId="11" borderId="11" xfId="0" applyFont="1" applyFill="1" applyBorder="1"/>
    <xf numFmtId="167" fontId="60" fillId="0" borderId="0" xfId="1" applyFont="1" applyAlignment="1">
      <alignment horizontal="center"/>
    </xf>
    <xf numFmtId="167" fontId="42" fillId="2" borderId="0" xfId="1" applyFont="1" applyFill="1"/>
    <xf numFmtId="9" fontId="42" fillId="2" borderId="7" xfId="6" applyNumberFormat="1" applyFont="1" applyFill="1" applyBorder="1"/>
    <xf numFmtId="9" fontId="43" fillId="11" borderId="0" xfId="0" applyNumberFormat="1" applyFont="1" applyFill="1" applyBorder="1"/>
    <xf numFmtId="10" fontId="42" fillId="2" borderId="1" xfId="1" applyNumberFormat="1" applyFont="1" applyFill="1" applyBorder="1"/>
    <xf numFmtId="175" fontId="42" fillId="2" borderId="17" xfId="1" applyNumberFormat="1" applyFont="1" applyFill="1" applyBorder="1" applyAlignment="1">
      <alignment horizontal="right"/>
    </xf>
    <xf numFmtId="168" fontId="42" fillId="11" borderId="21" xfId="0" applyNumberFormat="1" applyFont="1" applyFill="1" applyBorder="1" applyAlignment="1">
      <alignment horizontal="left"/>
    </xf>
    <xf numFmtId="168" fontId="43" fillId="2" borderId="14" xfId="0" applyNumberFormat="1" applyFont="1" applyFill="1" applyBorder="1"/>
    <xf numFmtId="9" fontId="43" fillId="11" borderId="8" xfId="6" applyNumberFormat="1" applyFont="1" applyFill="1" applyBorder="1"/>
    <xf numFmtId="9" fontId="43" fillId="11" borderId="1" xfId="6" applyNumberFormat="1" applyFont="1" applyFill="1" applyBorder="1"/>
    <xf numFmtId="9" fontId="42" fillId="2" borderId="1" xfId="6" applyNumberFormat="1" applyFont="1" applyFill="1" applyBorder="1"/>
    <xf numFmtId="9" fontId="42" fillId="2" borderId="11" xfId="6" applyNumberFormat="1" applyFont="1" applyFill="1" applyBorder="1"/>
    <xf numFmtId="9" fontId="42" fillId="2" borderId="21" xfId="6" applyNumberFormat="1" applyFont="1" applyFill="1" applyBorder="1"/>
    <xf numFmtId="9" fontId="42" fillId="2" borderId="17" xfId="6" applyNumberFormat="1" applyFont="1" applyFill="1" applyBorder="1"/>
    <xf numFmtId="9" fontId="42" fillId="2" borderId="9" xfId="6" applyNumberFormat="1" applyFont="1" applyFill="1" applyBorder="1"/>
    <xf numFmtId="9" fontId="42" fillId="2" borderId="16" xfId="6" applyNumberFormat="1" applyFont="1" applyFill="1" applyBorder="1"/>
    <xf numFmtId="0" fontId="42" fillId="0" borderId="14" xfId="0" applyFont="1" applyBorder="1"/>
    <xf numFmtId="176" fontId="42" fillId="2" borderId="1" xfId="1" applyNumberFormat="1" applyFont="1" applyFill="1" applyBorder="1" applyAlignment="1">
      <alignment horizontal="right" indent="1"/>
    </xf>
    <xf numFmtId="170" fontId="42" fillId="0" borderId="1" xfId="0" applyNumberFormat="1" applyFont="1" applyFill="1" applyBorder="1" applyAlignment="1">
      <alignment horizontal="right"/>
    </xf>
    <xf numFmtId="168" fontId="42" fillId="11" borderId="1" xfId="6" applyNumberFormat="1" applyFont="1" applyFill="1" applyBorder="1" applyAlignment="1">
      <alignment horizontal="right"/>
    </xf>
    <xf numFmtId="176" fontId="42" fillId="11" borderId="1" xfId="3" applyNumberFormat="1" applyFont="1" applyFill="1" applyBorder="1" applyAlignment="1">
      <alignment horizontal="right"/>
    </xf>
    <xf numFmtId="176" fontId="42" fillId="0" borderId="1" xfId="3" applyNumberFormat="1" applyFont="1" applyFill="1" applyBorder="1" applyAlignment="1">
      <alignment horizontal="right"/>
    </xf>
    <xf numFmtId="177" fontId="44" fillId="11" borderId="0" xfId="0" applyNumberFormat="1" applyFont="1" applyFill="1"/>
    <xf numFmtId="3" fontId="42" fillId="11" borderId="11" xfId="0" applyNumberFormat="1" applyFont="1" applyFill="1" applyBorder="1"/>
    <xf numFmtId="171" fontId="42" fillId="11" borderId="0" xfId="0" applyNumberFormat="1" applyFont="1" applyFill="1" applyBorder="1" applyAlignment="1">
      <alignment horizontal="right"/>
    </xf>
    <xf numFmtId="171" fontId="42" fillId="11" borderId="8" xfId="0" applyNumberFormat="1" applyFont="1" applyFill="1" applyBorder="1" applyAlignment="1">
      <alignment horizontal="right"/>
    </xf>
    <xf numFmtId="177" fontId="42" fillId="2" borderId="7" xfId="3" applyNumberFormat="1" applyFont="1" applyFill="1" applyBorder="1"/>
    <xf numFmtId="9" fontId="42" fillId="11" borderId="17" xfId="6" applyNumberFormat="1" applyFont="1" applyFill="1" applyBorder="1"/>
    <xf numFmtId="9" fontId="42" fillId="11" borderId="14" xfId="6"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3" fillId="11" borderId="7" xfId="0" applyNumberFormat="1" applyFont="1" applyFill="1" applyBorder="1"/>
    <xf numFmtId="168" fontId="43" fillId="11" borderId="0" xfId="0" applyNumberFormat="1" applyFont="1" applyFill="1" applyBorder="1"/>
    <xf numFmtId="176" fontId="42" fillId="11" borderId="32" xfId="1" applyNumberFormat="1" applyFont="1" applyFill="1" applyBorder="1"/>
    <xf numFmtId="176" fontId="42" fillId="11" borderId="30" xfId="1" applyNumberFormat="1" applyFont="1" applyFill="1" applyBorder="1"/>
    <xf numFmtId="175" fontId="43" fillId="11" borderId="0" xfId="1" applyNumberFormat="1" applyFont="1" applyFill="1" applyBorder="1"/>
    <xf numFmtId="168" fontId="42" fillId="11" borderId="0" xfId="6" applyNumberFormat="1" applyFont="1" applyFill="1"/>
    <xf numFmtId="176" fontId="42" fillId="11" borderId="27" xfId="1" applyNumberFormat="1" applyFont="1" applyFill="1" applyBorder="1"/>
    <xf numFmtId="9" fontId="42" fillId="11" borderId="11" xfId="6" applyNumberFormat="1" applyFont="1" applyFill="1" applyBorder="1"/>
    <xf numFmtId="164" fontId="42" fillId="11" borderId="1" xfId="0" applyNumberFormat="1" applyFont="1" applyFill="1" applyBorder="1"/>
    <xf numFmtId="0" fontId="42" fillId="11" borderId="8" xfId="0" applyFont="1" applyFill="1" applyBorder="1"/>
    <xf numFmtId="9" fontId="42" fillId="11" borderId="8" xfId="0" applyNumberFormat="1" applyFont="1" applyFill="1" applyBorder="1"/>
    <xf numFmtId="168" fontId="42" fillId="11" borderId="8" xfId="6" applyNumberFormat="1" applyFont="1" applyFill="1" applyBorder="1"/>
    <xf numFmtId="9" fontId="42" fillId="11" borderId="0" xfId="6" applyFont="1" applyFill="1"/>
    <xf numFmtId="175" fontId="42" fillId="11" borderId="0" xfId="1" applyNumberFormat="1" applyFont="1" applyFill="1" applyBorder="1"/>
    <xf numFmtId="175" fontId="42" fillId="11" borderId="35" xfId="1" applyNumberFormat="1" applyFont="1" applyFill="1" applyBorder="1"/>
    <xf numFmtId="178" fontId="42" fillId="11" borderId="0" xfId="0" applyNumberFormat="1" applyFont="1" applyFill="1" applyBorder="1"/>
    <xf numFmtId="176" fontId="43" fillId="11" borderId="0" xfId="1" applyNumberFormat="1" applyFont="1" applyFill="1" applyBorder="1"/>
    <xf numFmtId="171" fontId="42" fillId="11" borderId="0" xfId="1" applyNumberFormat="1" applyFont="1" applyFill="1" applyBorder="1"/>
    <xf numFmtId="175" fontId="42" fillId="11" borderId="0" xfId="1" applyNumberFormat="1" applyFont="1" applyFill="1" applyBorder="1" applyAlignment="1">
      <alignment horizontal="right"/>
    </xf>
    <xf numFmtId="167" fontId="42" fillId="11" borderId="0" xfId="1" applyFont="1" applyFill="1" applyBorder="1"/>
    <xf numFmtId="177" fontId="42" fillId="11" borderId="0" xfId="3" applyNumberFormat="1" applyFont="1" applyFill="1" applyBorder="1"/>
    <xf numFmtId="176" fontId="42" fillId="11" borderId="8" xfId="0" applyNumberFormat="1" applyFont="1" applyFill="1" applyBorder="1"/>
    <xf numFmtId="37" fontId="42" fillId="11" borderId="11" xfId="1" applyNumberFormat="1" applyFont="1" applyFill="1" applyBorder="1"/>
    <xf numFmtId="37" fontId="42" fillId="11" borderId="17" xfId="1" applyNumberFormat="1" applyFont="1" applyFill="1" applyBorder="1"/>
    <xf numFmtId="9" fontId="42" fillId="11" borderId="21" xfId="0" applyNumberFormat="1" applyFont="1" applyFill="1" applyBorder="1"/>
    <xf numFmtId="175" fontId="44" fillId="11" borderId="11" xfId="0" applyNumberFormat="1" applyFont="1" applyFill="1" applyBorder="1"/>
    <xf numFmtId="168" fontId="42" fillId="11" borderId="0" xfId="0" applyNumberFormat="1" applyFont="1" applyFill="1" applyBorder="1"/>
    <xf numFmtId="175" fontId="44" fillId="11" borderId="15" xfId="1" applyNumberFormat="1" applyFont="1" applyFill="1" applyBorder="1"/>
    <xf numFmtId="175" fontId="44" fillId="11" borderId="24" xfId="1" applyNumberFormat="1" applyFont="1" applyFill="1" applyBorder="1"/>
    <xf numFmtId="0" fontId="44" fillId="11" borderId="16" xfId="0" applyFont="1" applyFill="1" applyBorder="1"/>
    <xf numFmtId="175" fontId="44" fillId="11" borderId="7" xfId="0" applyNumberFormat="1" applyFont="1" applyFill="1" applyBorder="1"/>
    <xf numFmtId="175" fontId="44" fillId="11" borderId="7" xfId="1" applyNumberFormat="1" applyFont="1" applyFill="1" applyBorder="1"/>
    <xf numFmtId="175" fontId="44" fillId="11" borderId="0" xfId="1" applyNumberFormat="1" applyFont="1" applyFill="1" applyBorder="1"/>
    <xf numFmtId="168" fontId="42" fillId="11" borderId="7" xfId="6" applyNumberFormat="1" applyFont="1" applyFill="1" applyBorder="1"/>
    <xf numFmtId="168" fontId="42" fillId="11" borderId="0" xfId="6" applyNumberFormat="1" applyFont="1" applyFill="1" applyBorder="1"/>
    <xf numFmtId="188" fontId="5" fillId="11" borderId="8" xfId="8" applyNumberFormat="1" applyFont="1" applyFill="1" applyBorder="1" applyAlignment="1">
      <alignment horizontal="right"/>
    </xf>
    <xf numFmtId="188" fontId="5" fillId="11" borderId="21" xfId="8" applyNumberFormat="1" applyFont="1" applyFill="1" applyBorder="1" applyAlignment="1">
      <alignment horizontal="right"/>
    </xf>
    <xf numFmtId="0" fontId="32" fillId="11" borderId="0" xfId="0" applyFont="1" applyFill="1"/>
    <xf numFmtId="0" fontId="32" fillId="0" borderId="0" xfId="0" applyFont="1"/>
    <xf numFmtId="0" fontId="42" fillId="0" borderId="8" xfId="0" applyFont="1" applyFill="1" applyBorder="1" applyAlignment="1">
      <alignment horizontal="center"/>
    </xf>
    <xf numFmtId="168" fontId="42" fillId="11" borderId="11" xfId="6" applyNumberFormat="1" applyFont="1" applyFill="1" applyBorder="1"/>
    <xf numFmtId="168" fontId="42" fillId="11" borderId="15" xfId="6" applyNumberFormat="1" applyFont="1" applyFill="1" applyBorder="1"/>
    <xf numFmtId="168" fontId="42" fillId="11" borderId="14" xfId="6" applyNumberFormat="1" applyFont="1" applyFill="1" applyBorder="1"/>
    <xf numFmtId="189" fontId="5" fillId="13" borderId="21" xfId="7" applyNumberFormat="1" applyFont="1" applyFill="1" applyBorder="1" applyAlignment="1">
      <alignment horizontal="right"/>
    </xf>
    <xf numFmtId="176" fontId="42" fillId="0" borderId="0" xfId="6" applyNumberFormat="1" applyFont="1" applyAlignment="1">
      <alignment horizontal="left"/>
    </xf>
    <xf numFmtId="171" fontId="42" fillId="11" borderId="7" xfId="0" applyNumberFormat="1" applyFont="1" applyFill="1" applyBorder="1" applyAlignment="1">
      <alignment horizontal="right"/>
    </xf>
    <xf numFmtId="168" fontId="43" fillId="11" borderId="8" xfId="0" applyNumberFormat="1" applyFont="1" applyFill="1" applyBorder="1"/>
    <xf numFmtId="168" fontId="43" fillId="11" borderId="1" xfId="0" applyNumberFormat="1" applyFont="1" applyFill="1" applyBorder="1"/>
    <xf numFmtId="168" fontId="42" fillId="11" borderId="24" xfId="6" applyNumberFormat="1" applyFont="1" applyFill="1" applyBorder="1"/>
    <xf numFmtId="168" fontId="42" fillId="11" borderId="16" xfId="6" applyNumberFormat="1" applyFont="1" applyFill="1" applyBorder="1"/>
    <xf numFmtId="168" fontId="42" fillId="11" borderId="0" xfId="0" applyNumberFormat="1" applyFont="1" applyFill="1"/>
    <xf numFmtId="176" fontId="43" fillId="2" borderId="11" xfId="1" applyNumberFormat="1" applyFont="1" applyFill="1" applyBorder="1"/>
    <xf numFmtId="176" fontId="43" fillId="2" borderId="17" xfId="1" applyNumberFormat="1" applyFont="1" applyFill="1" applyBorder="1"/>
    <xf numFmtId="176" fontId="43" fillId="2" borderId="21" xfId="1" applyNumberFormat="1" applyFont="1" applyFill="1" applyBorder="1"/>
    <xf numFmtId="176" fontId="43" fillId="2" borderId="0" xfId="0" applyNumberFormat="1" applyFont="1" applyFill="1" applyBorder="1"/>
    <xf numFmtId="176" fontId="43" fillId="2" borderId="9" xfId="1" applyNumberFormat="1" applyFont="1" applyFill="1" applyBorder="1"/>
    <xf numFmtId="0" fontId="43"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4" fillId="11" borderId="0" xfId="6" applyNumberFormat="1" applyFont="1" applyFill="1"/>
    <xf numFmtId="175" fontId="43" fillId="11" borderId="8" xfId="1" applyNumberFormat="1" applyFont="1" applyFill="1" applyBorder="1"/>
    <xf numFmtId="0" fontId="22" fillId="0" borderId="0" xfId="0" applyFont="1"/>
    <xf numFmtId="0" fontId="52" fillId="11" borderId="0" xfId="0" applyFont="1" applyFill="1"/>
    <xf numFmtId="0" fontId="61" fillId="0" borderId="0" xfId="0" applyFont="1" applyFill="1"/>
    <xf numFmtId="176" fontId="42" fillId="0" borderId="7" xfId="1" applyNumberFormat="1" applyFont="1" applyFill="1" applyBorder="1"/>
    <xf numFmtId="176" fontId="42" fillId="0" borderId="17" xfId="1" applyNumberFormat="1" applyFont="1" applyFill="1" applyBorder="1"/>
    <xf numFmtId="176" fontId="42" fillId="0" borderId="24" xfId="1" applyNumberFormat="1" applyFont="1" applyFill="1" applyBorder="1"/>
    <xf numFmtId="171" fontId="42" fillId="0" borderId="7" xfId="0" applyNumberFormat="1" applyFont="1" applyFill="1" applyBorder="1"/>
    <xf numFmtId="176" fontId="42" fillId="0" borderId="7" xfId="0" applyNumberFormat="1" applyFont="1" applyFill="1" applyBorder="1"/>
    <xf numFmtId="176" fontId="42" fillId="0" borderId="11" xfId="1" applyNumberFormat="1" applyFont="1" applyFill="1" applyBorder="1"/>
    <xf numFmtId="0" fontId="42" fillId="0" borderId="7" xfId="0" applyFont="1" applyFill="1" applyBorder="1"/>
    <xf numFmtId="0" fontId="42" fillId="0" borderId="8" xfId="0" applyFont="1" applyFill="1" applyBorder="1"/>
    <xf numFmtId="165" fontId="42" fillId="0" borderId="7" xfId="0" applyNumberFormat="1" applyFont="1" applyFill="1" applyBorder="1"/>
    <xf numFmtId="165" fontId="42" fillId="0" borderId="0" xfId="0" applyNumberFormat="1" applyFont="1" applyFill="1" applyBorder="1"/>
    <xf numFmtId="165" fontId="42" fillId="0" borderId="8" xfId="0" applyNumberFormat="1" applyFont="1" applyFill="1" applyBorder="1"/>
    <xf numFmtId="165" fontId="42" fillId="0" borderId="0" xfId="0" applyNumberFormat="1" applyFont="1" applyFill="1"/>
    <xf numFmtId="165" fontId="42" fillId="0" borderId="0" xfId="3" applyNumberFormat="1" applyFont="1" applyFill="1" applyBorder="1"/>
    <xf numFmtId="166" fontId="42" fillId="0" borderId="7" xfId="3" applyFont="1" applyFill="1" applyBorder="1"/>
    <xf numFmtId="10" fontId="42" fillId="0" borderId="7" xfId="0" applyNumberFormat="1" applyFont="1" applyFill="1" applyBorder="1"/>
    <xf numFmtId="10" fontId="42" fillId="0" borderId="0" xfId="0" applyNumberFormat="1" applyFont="1" applyFill="1" applyBorder="1"/>
    <xf numFmtId="167" fontId="42" fillId="0" borderId="0" xfId="1" applyNumberFormat="1" applyFont="1" applyFill="1" applyBorder="1" applyAlignment="1">
      <alignment horizontal="right"/>
    </xf>
    <xf numFmtId="167" fontId="42" fillId="0" borderId="8" xfId="0" applyNumberFormat="1" applyFont="1" applyFill="1" applyBorder="1" applyAlignment="1">
      <alignment horizontal="left"/>
    </xf>
    <xf numFmtId="0" fontId="31" fillId="0" borderId="0" xfId="0" applyFont="1" applyFill="1" applyAlignment="1"/>
    <xf numFmtId="176" fontId="42" fillId="0" borderId="8" xfId="1" applyNumberFormat="1" applyFont="1" applyFill="1" applyBorder="1"/>
    <xf numFmtId="176" fontId="42" fillId="0" borderId="21" xfId="1" applyNumberFormat="1" applyFont="1" applyFill="1" applyBorder="1"/>
    <xf numFmtId="176" fontId="42" fillId="0" borderId="16" xfId="1" applyNumberFormat="1" applyFont="1" applyFill="1" applyBorder="1"/>
    <xf numFmtId="175" fontId="42" fillId="0" borderId="7" xfId="1" applyNumberFormat="1" applyFont="1" applyFill="1" applyBorder="1"/>
    <xf numFmtId="175" fontId="42" fillId="0" borderId="0" xfId="1" applyNumberFormat="1" applyFont="1" applyFill="1" applyBorder="1"/>
    <xf numFmtId="175" fontId="42" fillId="0" borderId="8" xfId="1" applyNumberFormat="1" applyFont="1" applyFill="1" applyBorder="1"/>
    <xf numFmtId="176" fontId="42" fillId="0" borderId="8" xfId="0" applyNumberFormat="1" applyFont="1" applyFill="1" applyBorder="1"/>
    <xf numFmtId="166" fontId="42" fillId="0" borderId="0" xfId="3" applyFont="1" applyFill="1" applyBorder="1"/>
    <xf numFmtId="10" fontId="42" fillId="0" borderId="7" xfId="1" applyNumberFormat="1" applyFont="1" applyFill="1" applyBorder="1"/>
    <xf numFmtId="10" fontId="42" fillId="0" borderId="0" xfId="1" applyNumberFormat="1" applyFont="1" applyFill="1" applyBorder="1"/>
    <xf numFmtId="10" fontId="42" fillId="0" borderId="8" xfId="1" applyNumberFormat="1" applyFont="1" applyFill="1" applyBorder="1"/>
    <xf numFmtId="10" fontId="42" fillId="0" borderId="1" xfId="6" applyNumberFormat="1" applyFont="1" applyFill="1" applyBorder="1"/>
    <xf numFmtId="164" fontId="42" fillId="0" borderId="7" xfId="0" applyNumberFormat="1" applyFont="1" applyFill="1" applyBorder="1" applyAlignment="1">
      <alignment horizontal="right"/>
    </xf>
    <xf numFmtId="164" fontId="42" fillId="0" borderId="0" xfId="0" applyNumberFormat="1" applyFont="1" applyFill="1" applyBorder="1"/>
    <xf numFmtId="164" fontId="42" fillId="0" borderId="8" xfId="0" applyNumberFormat="1" applyFont="1" applyFill="1" applyBorder="1"/>
    <xf numFmtId="179" fontId="42" fillId="0" borderId="0" xfId="3" applyNumberFormat="1" applyFont="1" applyFill="1"/>
    <xf numFmtId="179" fontId="42" fillId="0" borderId="7" xfId="3" applyNumberFormat="1" applyFont="1" applyFill="1" applyBorder="1"/>
    <xf numFmtId="179" fontId="42" fillId="0" borderId="0" xfId="3" applyNumberFormat="1" applyFont="1" applyFill="1" applyBorder="1"/>
    <xf numFmtId="171" fontId="42" fillId="0" borderId="8" xfId="0" applyNumberFormat="1" applyFont="1" applyFill="1" applyBorder="1"/>
    <xf numFmtId="0" fontId="52"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2" fillId="2" borderId="5" xfId="0" applyFont="1" applyFill="1" applyBorder="1" applyAlignment="1"/>
    <xf numFmtId="0" fontId="62" fillId="2" borderId="0" xfId="0" applyFont="1" applyFill="1" applyBorder="1" applyAlignment="1"/>
    <xf numFmtId="0" fontId="62" fillId="2" borderId="6" xfId="0" applyFont="1" applyFill="1" applyBorder="1" applyAlignment="1"/>
    <xf numFmtId="167" fontId="42" fillId="2" borderId="1" xfId="1" applyNumberFormat="1" applyFont="1" applyFill="1" applyBorder="1" applyAlignment="1">
      <alignment horizontal="right" indent="1"/>
    </xf>
    <xf numFmtId="0" fontId="21" fillId="11" borderId="0" xfId="0" applyFont="1" applyFill="1" applyAlignment="1">
      <alignment wrapText="1"/>
    </xf>
    <xf numFmtId="189" fontId="5" fillId="13" borderId="8" xfId="7" applyNumberFormat="1" applyFont="1" applyFill="1" applyBorder="1" applyAlignment="1">
      <alignment horizontal="right"/>
    </xf>
    <xf numFmtId="189" fontId="5" fillId="13" borderId="29" xfId="7" applyNumberFormat="1" applyFont="1" applyFill="1" applyBorder="1" applyAlignment="1">
      <alignment horizontal="right"/>
    </xf>
    <xf numFmtId="0" fontId="43" fillId="0" borderId="21" xfId="0" applyFont="1" applyBorder="1"/>
    <xf numFmtId="190" fontId="44" fillId="11" borderId="0" xfId="0" applyNumberFormat="1" applyFont="1" applyFill="1"/>
    <xf numFmtId="10" fontId="44" fillId="11" borderId="0" xfId="6" applyNumberFormat="1" applyFont="1" applyFill="1"/>
    <xf numFmtId="176" fontId="42" fillId="11" borderId="27" xfId="0" applyNumberFormat="1" applyFont="1" applyFill="1" applyBorder="1"/>
    <xf numFmtId="168" fontId="43" fillId="11" borderId="24" xfId="6" applyNumberFormat="1" applyFont="1" applyFill="1" applyBorder="1"/>
    <xf numFmtId="175" fontId="43" fillId="11" borderId="24" xfId="1" applyNumberFormat="1" applyFont="1" applyFill="1" applyBorder="1"/>
    <xf numFmtId="166" fontId="44" fillId="11" borderId="0" xfId="0" applyNumberFormat="1" applyFont="1" applyFill="1"/>
    <xf numFmtId="0" fontId="42" fillId="11" borderId="17" xfId="0" applyFont="1" applyFill="1" applyBorder="1"/>
    <xf numFmtId="0" fontId="42" fillId="11" borderId="21" xfId="0" applyFont="1" applyFill="1" applyBorder="1"/>
    <xf numFmtId="1" fontId="42" fillId="11" borderId="0" xfId="1" applyNumberFormat="1" applyFont="1" applyFill="1" applyBorder="1"/>
    <xf numFmtId="1" fontId="42" fillId="11" borderId="0" xfId="3" applyNumberFormat="1" applyFont="1" applyFill="1" applyBorder="1"/>
    <xf numFmtId="1" fontId="42" fillId="11" borderId="17" xfId="3" applyNumberFormat="1" applyFont="1" applyFill="1" applyBorder="1"/>
    <xf numFmtId="168" fontId="42" fillId="11" borderId="17" xfId="6" applyNumberFormat="1" applyFont="1" applyFill="1" applyBorder="1"/>
    <xf numFmtId="175" fontId="44" fillId="11" borderId="0" xfId="0" applyNumberFormat="1" applyFont="1" applyFill="1" applyBorder="1"/>
    <xf numFmtId="175" fontId="42" fillId="11" borderId="17" xfId="1" applyNumberFormat="1" applyFont="1" applyFill="1" applyBorder="1"/>
    <xf numFmtId="0" fontId="1" fillId="0" borderId="0" xfId="0" applyFont="1" applyBorder="1"/>
    <xf numFmtId="0" fontId="0" fillId="0" borderId="0" xfId="0" applyBorder="1"/>
    <xf numFmtId="4" fontId="44" fillId="0" borderId="0" xfId="0" applyNumberFormat="1" applyFont="1" applyFill="1" applyBorder="1"/>
    <xf numFmtId="2" fontId="0" fillId="0" borderId="0" xfId="0" applyNumberFormat="1"/>
    <xf numFmtId="0" fontId="47" fillId="2" borderId="15" xfId="0" applyFont="1" applyFill="1" applyBorder="1" applyAlignment="1">
      <alignment horizontal="right"/>
    </xf>
    <xf numFmtId="191" fontId="54" fillId="0" borderId="0" xfId="0" applyNumberFormat="1" applyFont="1" applyAlignment="1">
      <alignment horizontal="center"/>
    </xf>
    <xf numFmtId="181" fontId="42" fillId="11" borderId="1" xfId="0" applyNumberFormat="1" applyFont="1" applyFill="1" applyBorder="1" applyAlignment="1">
      <alignment horizontal="right"/>
    </xf>
    <xf numFmtId="181" fontId="42" fillId="0" borderId="1" xfId="0" applyNumberFormat="1" applyFont="1" applyFill="1" applyBorder="1" applyAlignment="1">
      <alignment horizontal="right"/>
    </xf>
    <xf numFmtId="0" fontId="47" fillId="11" borderId="15" xfId="0" applyFont="1" applyFill="1" applyBorder="1" applyAlignment="1">
      <alignment horizontal="center"/>
    </xf>
    <xf numFmtId="172" fontId="42" fillId="2" borderId="7" xfId="0" applyNumberFormat="1" applyFont="1" applyFill="1" applyBorder="1"/>
    <xf numFmtId="167" fontId="44" fillId="0" borderId="0" xfId="1" applyNumberFormat="1" applyFont="1"/>
    <xf numFmtId="181" fontId="42" fillId="0" borderId="11" xfId="1" applyNumberFormat="1" applyFont="1" applyFill="1" applyBorder="1" applyAlignment="1">
      <alignment horizontal="right"/>
    </xf>
    <xf numFmtId="181" fontId="42" fillId="0" borderId="17" xfId="1" applyNumberFormat="1" applyFont="1" applyFill="1" applyBorder="1" applyAlignment="1">
      <alignment horizontal="right"/>
    </xf>
    <xf numFmtId="181" fontId="42" fillId="0" borderId="21" xfId="1" applyNumberFormat="1" applyFont="1" applyFill="1" applyBorder="1" applyAlignment="1">
      <alignment horizontal="right"/>
    </xf>
    <xf numFmtId="181" fontId="42" fillId="11" borderId="7" xfId="0" applyNumberFormat="1" applyFont="1" applyFill="1" applyBorder="1" applyAlignment="1">
      <alignment horizontal="right"/>
    </xf>
    <xf numFmtId="181" fontId="42" fillId="11" borderId="0" xfId="0" applyNumberFormat="1" applyFont="1" applyFill="1" applyBorder="1" applyAlignment="1">
      <alignment horizontal="right"/>
    </xf>
    <xf numFmtId="181" fontId="42" fillId="11" borderId="8" xfId="0" applyNumberFormat="1" applyFont="1" applyFill="1" applyBorder="1" applyAlignment="1">
      <alignment horizontal="right"/>
    </xf>
    <xf numFmtId="0" fontId="44" fillId="0" borderId="0" xfId="0" applyFont="1" applyAlignment="1">
      <alignment wrapText="1"/>
    </xf>
    <xf numFmtId="168" fontId="42" fillId="2" borderId="15" xfId="6" applyNumberFormat="1" applyFont="1" applyFill="1" applyBorder="1"/>
    <xf numFmtId="168" fontId="42" fillId="0" borderId="0" xfId="0" applyNumberFormat="1" applyFont="1" applyFill="1"/>
    <xf numFmtId="0" fontId="58" fillId="11" borderId="17" xfId="0" applyFont="1" applyFill="1" applyBorder="1"/>
    <xf numFmtId="176" fontId="42" fillId="2" borderId="21" xfId="0" applyNumberFormat="1" applyFont="1" applyFill="1" applyBorder="1"/>
    <xf numFmtId="43" fontId="44" fillId="11" borderId="0" xfId="0" applyNumberFormat="1" applyFont="1" applyFill="1"/>
    <xf numFmtId="187" fontId="44" fillId="11" borderId="0" xfId="0" applyNumberFormat="1" applyFont="1" applyFill="1"/>
    <xf numFmtId="43" fontId="48" fillId="0" borderId="0" xfId="0" applyNumberFormat="1" applyFont="1" applyFill="1"/>
    <xf numFmtId="168" fontId="42" fillId="0" borderId="0" xfId="6" applyNumberFormat="1" applyFont="1" applyFill="1"/>
    <xf numFmtId="181" fontId="42" fillId="0" borderId="0" xfId="0" applyNumberFormat="1" applyFont="1" applyFill="1"/>
    <xf numFmtId="170" fontId="42" fillId="0" borderId="0" xfId="0" applyNumberFormat="1" applyFont="1" applyFill="1"/>
    <xf numFmtId="173" fontId="42" fillId="0" borderId="1" xfId="0" applyNumberFormat="1" applyFont="1" applyFill="1" applyBorder="1" applyAlignment="1">
      <alignment horizontal="right"/>
    </xf>
    <xf numFmtId="178" fontId="42" fillId="0" borderId="9" xfId="0" applyNumberFormat="1" applyFont="1" applyFill="1" applyBorder="1" applyAlignment="1">
      <alignment horizontal="right"/>
    </xf>
    <xf numFmtId="189" fontId="5" fillId="0" borderId="8" xfId="7" applyNumberFormat="1" applyFont="1" applyFill="1" applyBorder="1" applyAlignment="1">
      <alignment horizontal="right"/>
    </xf>
    <xf numFmtId="188" fontId="5" fillId="0" borderId="8" xfId="8" applyNumberFormat="1" applyFont="1" applyFill="1" applyBorder="1" applyAlignment="1">
      <alignment horizontal="right"/>
    </xf>
    <xf numFmtId="37" fontId="42" fillId="0" borderId="7" xfId="0" applyNumberFormat="1" applyFont="1" applyFill="1" applyBorder="1"/>
    <xf numFmtId="37" fontId="42" fillId="0" borderId="0" xfId="1" applyNumberFormat="1" applyFont="1" applyFill="1" applyBorder="1"/>
    <xf numFmtId="37" fontId="42" fillId="0" borderId="8" xfId="0" applyNumberFormat="1" applyFont="1" applyFill="1" applyBorder="1"/>
    <xf numFmtId="37" fontId="44" fillId="0" borderId="0" xfId="0" applyNumberFormat="1" applyFont="1" applyFill="1" applyBorder="1"/>
    <xf numFmtId="176" fontId="42" fillId="0" borderId="17" xfId="0" applyNumberFormat="1" applyFont="1" applyFill="1" applyBorder="1"/>
    <xf numFmtId="9" fontId="42" fillId="0" borderId="8" xfId="0" applyNumberFormat="1" applyFont="1" applyFill="1" applyBorder="1"/>
    <xf numFmtId="0" fontId="40" fillId="11" borderId="0" xfId="0" applyFont="1" applyFill="1"/>
    <xf numFmtId="10" fontId="42" fillId="0" borderId="0" xfId="6" applyNumberFormat="1" applyFont="1" applyFill="1"/>
    <xf numFmtId="168" fontId="42" fillId="0" borderId="0" xfId="6" applyNumberFormat="1" applyFont="1" applyFill="1" applyBorder="1"/>
    <xf numFmtId="168" fontId="42" fillId="11" borderId="1" xfId="6" applyNumberFormat="1" applyFont="1" applyFill="1" applyBorder="1"/>
    <xf numFmtId="0" fontId="51" fillId="0" borderId="0" xfId="0" applyFont="1" applyFill="1" applyAlignment="1">
      <alignment horizontal="left" wrapText="1"/>
    </xf>
    <xf numFmtId="164" fontId="42" fillId="0" borderId="0" xfId="3" applyNumberFormat="1" applyFont="1" applyFill="1" applyBorder="1"/>
    <xf numFmtId="0" fontId="1" fillId="14" borderId="0" xfId="0" applyFont="1" applyFill="1"/>
    <xf numFmtId="176" fontId="1" fillId="14" borderId="0" xfId="1" applyNumberFormat="1" applyFill="1"/>
    <xf numFmtId="176" fontId="0" fillId="14" borderId="0" xfId="0" applyNumberFormat="1" applyFill="1"/>
    <xf numFmtId="0" fontId="0" fillId="14" borderId="0" xfId="0" applyFill="1"/>
    <xf numFmtId="0" fontId="17" fillId="14" borderId="0" xfId="0" applyFont="1" applyFill="1"/>
    <xf numFmtId="176" fontId="18" fillId="14" borderId="0" xfId="1" applyNumberFormat="1" applyFont="1" applyFill="1" applyBorder="1"/>
    <xf numFmtId="1" fontId="0" fillId="14" borderId="0" xfId="0" applyNumberFormat="1" applyFill="1"/>
    <xf numFmtId="176" fontId="29" fillId="14" borderId="0" xfId="1" applyNumberFormat="1" applyFont="1" applyFill="1"/>
    <xf numFmtId="168" fontId="0" fillId="14" borderId="0" xfId="0" applyNumberFormat="1" applyFill="1"/>
    <xf numFmtId="176" fontId="41" fillId="14" borderId="0" xfId="1" applyNumberFormat="1" applyFont="1" applyFill="1"/>
    <xf numFmtId="176" fontId="42" fillId="0" borderId="15" xfId="1" applyNumberFormat="1" applyFont="1" applyFill="1" applyBorder="1"/>
    <xf numFmtId="168" fontId="42" fillId="0" borderId="7" xfId="6" applyNumberFormat="1" applyFont="1" applyFill="1" applyBorder="1"/>
    <xf numFmtId="165" fontId="42" fillId="0" borderId="1" xfId="0" applyNumberFormat="1" applyFont="1" applyFill="1" applyBorder="1"/>
    <xf numFmtId="164" fontId="42" fillId="0" borderId="7" xfId="0" applyNumberFormat="1" applyFont="1" applyFill="1" applyBorder="1"/>
    <xf numFmtId="176" fontId="42" fillId="0" borderId="11" xfId="0" applyNumberFormat="1" applyFont="1" applyFill="1" applyBorder="1"/>
    <xf numFmtId="189" fontId="5" fillId="0" borderId="21" xfId="7" applyNumberFormat="1" applyFont="1" applyFill="1" applyBorder="1" applyAlignment="1">
      <alignment horizontal="right"/>
    </xf>
    <xf numFmtId="171" fontId="42" fillId="0" borderId="0" xfId="0" applyNumberFormat="1" applyFont="1" applyFill="1" applyBorder="1"/>
    <xf numFmtId="168" fontId="42" fillId="0" borderId="8" xfId="0" applyNumberFormat="1" applyFont="1" applyFill="1" applyBorder="1"/>
    <xf numFmtId="165" fontId="42" fillId="0" borderId="7" xfId="3" applyNumberFormat="1" applyFont="1" applyFill="1" applyBorder="1"/>
    <xf numFmtId="164" fontId="42" fillId="0" borderId="7" xfId="3" applyNumberFormat="1" applyFont="1" applyFill="1" applyBorder="1"/>
    <xf numFmtId="175" fontId="42" fillId="0" borderId="0" xfId="1" applyNumberFormat="1" applyFont="1" applyFill="1" applyBorder="1" applyAlignment="1">
      <alignment horizontal="right"/>
    </xf>
    <xf numFmtId="168" fontId="42" fillId="0" borderId="8" xfId="0" applyNumberFormat="1" applyFont="1" applyFill="1" applyBorder="1" applyAlignment="1">
      <alignment horizontal="left"/>
    </xf>
    <xf numFmtId="175" fontId="42" fillId="0" borderId="0" xfId="0" applyNumberFormat="1" applyFont="1" applyFill="1" applyBorder="1"/>
    <xf numFmtId="175" fontId="42" fillId="0" borderId="0" xfId="0" applyNumberFormat="1" applyFont="1" applyFill="1" applyBorder="1" applyAlignment="1">
      <alignment horizontal="right"/>
    </xf>
    <xf numFmtId="176" fontId="42" fillId="11" borderId="7" xfId="3" applyNumberFormat="1" applyFont="1" applyFill="1" applyBorder="1" applyAlignment="1">
      <alignment horizontal="right"/>
    </xf>
    <xf numFmtId="176" fontId="42" fillId="11" borderId="0" xfId="3" applyNumberFormat="1" applyFont="1" applyFill="1" applyBorder="1" applyAlignment="1">
      <alignment horizontal="right"/>
    </xf>
    <xf numFmtId="176" fontId="42" fillId="11" borderId="8" xfId="3" applyNumberFormat="1" applyFont="1" applyFill="1" applyBorder="1" applyAlignment="1">
      <alignment horizontal="right"/>
    </xf>
    <xf numFmtId="173" fontId="42"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164" fontId="44" fillId="11" borderId="0" xfId="0" applyNumberFormat="1" applyFont="1" applyFill="1"/>
    <xf numFmtId="0" fontId="51" fillId="0" borderId="0" xfId="0" applyFont="1" applyFill="1" applyAlignment="1"/>
    <xf numFmtId="181" fontId="44" fillId="11" borderId="0" xfId="0" applyNumberFormat="1" applyFont="1" applyFill="1" applyAlignment="1">
      <alignment horizontal="right"/>
    </xf>
    <xf numFmtId="173" fontId="44" fillId="11" borderId="0" xfId="0" applyNumberFormat="1" applyFont="1" applyFill="1" applyAlignment="1">
      <alignment horizontal="right"/>
    </xf>
    <xf numFmtId="0" fontId="42" fillId="11" borderId="0" xfId="0" applyFont="1" applyFill="1" applyAlignment="1">
      <alignment wrapText="1"/>
    </xf>
    <xf numFmtId="0" fontId="32" fillId="11" borderId="0" xfId="0" applyFont="1" applyFill="1" applyAlignment="1">
      <alignment wrapText="1"/>
    </xf>
    <xf numFmtId="43" fontId="42" fillId="2" borderId="0" xfId="0" applyNumberFormat="1" applyFont="1" applyFill="1" applyBorder="1"/>
    <xf numFmtId="176" fontId="42" fillId="11" borderId="0" xfId="6" applyNumberFormat="1" applyFont="1" applyFill="1"/>
    <xf numFmtId="176" fontId="48" fillId="11" borderId="0" xfId="0" applyNumberFormat="1" applyFont="1" applyFill="1"/>
    <xf numFmtId="0" fontId="32" fillId="0" borderId="0" xfId="0" applyFont="1" applyFill="1" applyAlignment="1"/>
    <xf numFmtId="0" fontId="10" fillId="10" borderId="0" xfId="0" applyFont="1" applyFill="1"/>
    <xf numFmtId="175" fontId="42" fillId="11" borderId="17" xfId="1" applyNumberFormat="1" applyFont="1" applyFill="1" applyBorder="1" applyAlignment="1">
      <alignment horizontal="right"/>
    </xf>
    <xf numFmtId="189" fontId="5" fillId="11" borderId="8" xfId="7" applyNumberFormat="1" applyFont="1" applyFill="1" applyBorder="1" applyAlignment="1">
      <alignment horizontal="right"/>
    </xf>
    <xf numFmtId="188" fontId="5" fillId="11" borderId="29" xfId="8" applyNumberFormat="1" applyFont="1" applyFill="1" applyBorder="1" applyAlignment="1">
      <alignment horizontal="right"/>
    </xf>
    <xf numFmtId="188" fontId="5" fillId="11" borderId="34" xfId="8" applyNumberFormat="1" applyFont="1" applyFill="1" applyBorder="1" applyAlignment="1">
      <alignment horizontal="right"/>
    </xf>
    <xf numFmtId="192" fontId="42" fillId="11" borderId="7" xfId="0" applyNumberFormat="1" applyFont="1" applyFill="1" applyBorder="1" applyAlignment="1">
      <alignment horizontal="right"/>
    </xf>
    <xf numFmtId="192" fontId="42" fillId="11" borderId="8" xfId="0" applyNumberFormat="1" applyFont="1" applyFill="1" applyBorder="1" applyAlignment="1">
      <alignment horizontal="right"/>
    </xf>
    <xf numFmtId="192" fontId="42" fillId="11" borderId="0" xfId="0" applyNumberFormat="1" applyFont="1" applyFill="1" applyBorder="1" applyAlignment="1">
      <alignment horizontal="right"/>
    </xf>
    <xf numFmtId="192" fontId="42" fillId="11" borderId="0" xfId="0" applyNumberFormat="1" applyFont="1" applyFill="1" applyAlignment="1">
      <alignment horizontal="right"/>
    </xf>
    <xf numFmtId="192" fontId="42" fillId="11" borderId="1" xfId="0" applyNumberFormat="1" applyFont="1" applyFill="1" applyBorder="1" applyAlignment="1">
      <alignment horizontal="right"/>
    </xf>
    <xf numFmtId="43" fontId="42" fillId="0" borderId="0" xfId="0" applyNumberFormat="1" applyFont="1" applyFill="1"/>
    <xf numFmtId="189" fontId="5" fillId="0" borderId="29" xfId="7" applyNumberFormat="1" applyFont="1" applyFill="1" applyBorder="1" applyAlignment="1">
      <alignment horizontal="right"/>
    </xf>
    <xf numFmtId="168" fontId="43" fillId="0" borderId="0" xfId="0" applyNumberFormat="1" applyFont="1" applyFill="1" applyBorder="1"/>
    <xf numFmtId="176" fontId="42" fillId="11" borderId="7" xfId="0" applyNumberFormat="1" applyFont="1" applyFill="1" applyBorder="1"/>
    <xf numFmtId="176" fontId="43" fillId="11" borderId="11" xfId="1" applyNumberFormat="1" applyFont="1" applyFill="1" applyBorder="1"/>
    <xf numFmtId="176" fontId="42" fillId="11" borderId="7" xfId="1" applyNumberFormat="1" applyFont="1" applyFill="1" applyBorder="1" applyAlignment="1">
      <alignment horizontal="right" indent="1"/>
    </xf>
    <xf numFmtId="176" fontId="42" fillId="11" borderId="0" xfId="1" applyNumberFormat="1" applyFont="1" applyFill="1" applyBorder="1" applyAlignment="1">
      <alignment horizontal="right" indent="1"/>
    </xf>
    <xf numFmtId="176" fontId="42" fillId="11" borderId="8" xfId="1" applyNumberFormat="1" applyFont="1" applyFill="1" applyBorder="1" applyAlignment="1">
      <alignment horizontal="right" indent="1"/>
    </xf>
    <xf numFmtId="171" fontId="42" fillId="11" borderId="0" xfId="0" applyNumberFormat="1" applyFont="1" applyFill="1" applyAlignment="1">
      <alignment horizontal="right"/>
    </xf>
    <xf numFmtId="170" fontId="42" fillId="11" borderId="7" xfId="0" applyNumberFormat="1" applyFont="1" applyFill="1" applyBorder="1" applyAlignment="1">
      <alignment horizontal="right"/>
    </xf>
    <xf numFmtId="170" fontId="42" fillId="11" borderId="0" xfId="0" applyNumberFormat="1" applyFont="1" applyFill="1" applyBorder="1" applyAlignment="1">
      <alignment horizontal="right"/>
    </xf>
    <xf numFmtId="170" fontId="42" fillId="11" borderId="8" xfId="0" applyNumberFormat="1" applyFont="1" applyFill="1" applyBorder="1" applyAlignment="1">
      <alignment horizontal="right"/>
    </xf>
    <xf numFmtId="181" fontId="42" fillId="11" borderId="7" xfId="3" applyNumberFormat="1" applyFont="1" applyFill="1" applyBorder="1" applyAlignment="1">
      <alignment horizontal="right"/>
    </xf>
    <xf numFmtId="181" fontId="42" fillId="11" borderId="0" xfId="3" applyNumberFormat="1" applyFont="1" applyFill="1" applyBorder="1" applyAlignment="1">
      <alignment horizontal="right"/>
    </xf>
    <xf numFmtId="181" fontId="42" fillId="11" borderId="8" xfId="3" applyNumberFormat="1" applyFont="1" applyFill="1" applyBorder="1" applyAlignment="1">
      <alignment horizontal="right"/>
    </xf>
    <xf numFmtId="167" fontId="42" fillId="11" borderId="0" xfId="1" applyFont="1" applyFill="1" applyAlignment="1">
      <alignment horizontal="right"/>
    </xf>
    <xf numFmtId="181" fontId="42" fillId="11" borderId="1" xfId="3" applyNumberFormat="1" applyFont="1" applyFill="1" applyBorder="1" applyAlignment="1">
      <alignment horizontal="right"/>
    </xf>
    <xf numFmtId="181" fontId="42" fillId="11" borderId="0" xfId="0" applyNumberFormat="1" applyFont="1" applyFill="1" applyAlignment="1">
      <alignment horizontal="right"/>
    </xf>
    <xf numFmtId="173" fontId="42" fillId="11" borderId="7" xfId="0" applyNumberFormat="1" applyFont="1" applyFill="1" applyBorder="1" applyAlignment="1">
      <alignment horizontal="right"/>
    </xf>
    <xf numFmtId="173" fontId="42" fillId="11" borderId="0" xfId="0" applyNumberFormat="1" applyFont="1" applyFill="1" applyBorder="1" applyAlignment="1">
      <alignment horizontal="right"/>
    </xf>
    <xf numFmtId="173" fontId="42" fillId="11" borderId="8" xfId="0" applyNumberFormat="1" applyFont="1" applyFill="1" applyBorder="1" applyAlignment="1">
      <alignment horizontal="right"/>
    </xf>
    <xf numFmtId="0" fontId="32" fillId="11" borderId="0" xfId="0" applyFont="1" applyFill="1" applyAlignment="1">
      <alignment vertical="top" wrapText="1"/>
    </xf>
    <xf numFmtId="176" fontId="42" fillId="0" borderId="9" xfId="1" applyNumberFormat="1" applyFont="1" applyFill="1" applyBorder="1"/>
    <xf numFmtId="176" fontId="42" fillId="0" borderId="25" xfId="1" applyNumberFormat="1" applyFont="1" applyFill="1" applyBorder="1"/>
    <xf numFmtId="176" fontId="42" fillId="0" borderId="27" xfId="1" applyNumberFormat="1" applyFont="1" applyFill="1" applyBorder="1"/>
    <xf numFmtId="176" fontId="42" fillId="0" borderId="29" xfId="1" applyNumberFormat="1" applyFont="1" applyFill="1" applyBorder="1"/>
    <xf numFmtId="176" fontId="42" fillId="0" borderId="28" xfId="1" applyNumberFormat="1" applyFont="1" applyFill="1" applyBorder="1"/>
    <xf numFmtId="168" fontId="43" fillId="0" borderId="7" xfId="0" applyNumberFormat="1" applyFont="1" applyFill="1" applyBorder="1"/>
    <xf numFmtId="168" fontId="43" fillId="0" borderId="8" xfId="0" applyNumberFormat="1" applyFont="1" applyFill="1" applyBorder="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3" fillId="2" borderId="5" xfId="0" applyFont="1" applyFill="1" applyBorder="1" applyAlignment="1">
      <alignment horizontal="center"/>
    </xf>
    <xf numFmtId="0" fontId="63" fillId="2" borderId="0" xfId="0" applyFont="1" applyFill="1" applyBorder="1" applyAlignment="1">
      <alignment horizontal="center"/>
    </xf>
    <xf numFmtId="0" fontId="63"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4" fillId="0" borderId="0" xfId="0" applyFont="1" applyAlignment="1">
      <alignment horizontal="center"/>
    </xf>
    <xf numFmtId="0" fontId="53" fillId="0" borderId="0" xfId="0" applyFont="1" applyAlignment="1">
      <alignment horizontal="center"/>
    </xf>
    <xf numFmtId="0" fontId="47" fillId="4" borderId="15" xfId="0" applyFont="1" applyFill="1" applyBorder="1" applyAlignment="1">
      <alignment horizontal="center"/>
    </xf>
    <xf numFmtId="0" fontId="47" fillId="4" borderId="24" xfId="0" applyFont="1" applyFill="1" applyBorder="1" applyAlignment="1">
      <alignment horizontal="center"/>
    </xf>
    <xf numFmtId="0" fontId="47" fillId="4" borderId="16" xfId="0" applyFont="1" applyFill="1" applyBorder="1" applyAlignment="1">
      <alignment horizontal="center"/>
    </xf>
    <xf numFmtId="0" fontId="42" fillId="2" borderId="0" xfId="0" applyFont="1" applyFill="1" applyAlignment="1">
      <alignment horizontal="left"/>
    </xf>
    <xf numFmtId="0" fontId="44" fillId="0" borderId="0" xfId="0" applyFont="1" applyAlignment="1"/>
    <xf numFmtId="0" fontId="54" fillId="0" borderId="0" xfId="0" applyFont="1" applyAlignment="1"/>
    <xf numFmtId="0" fontId="51" fillId="2" borderId="0" xfId="0" applyFont="1" applyFill="1" applyAlignment="1">
      <alignment horizontal="left" wrapText="1"/>
    </xf>
    <xf numFmtId="0" fontId="42" fillId="2" borderId="0" xfId="0" applyFont="1" applyFill="1" applyAlignment="1">
      <alignment horizontal="left" wrapText="1"/>
    </xf>
    <xf numFmtId="0" fontId="52" fillId="0" borderId="0" xfId="0" applyFont="1" applyFill="1" applyAlignment="1">
      <alignment horizontal="left"/>
    </xf>
    <xf numFmtId="0" fontId="32" fillId="11" borderId="0" xfId="0" applyFont="1" applyFill="1" applyAlignment="1">
      <alignment horizontal="left"/>
    </xf>
    <xf numFmtId="0" fontId="49" fillId="11" borderId="0" xfId="0" applyFont="1" applyFill="1" applyAlignment="1">
      <alignment horizontal="left" wrapText="1"/>
    </xf>
    <xf numFmtId="0" fontId="53" fillId="11" borderId="0" xfId="0" applyFont="1" applyFill="1" applyAlignment="1">
      <alignment horizontal="center"/>
    </xf>
    <xf numFmtId="0" fontId="54" fillId="11" borderId="0" xfId="0" applyFont="1" applyFill="1" applyAlignment="1"/>
    <xf numFmtId="0" fontId="32" fillId="0" borderId="0" xfId="0" applyFont="1" applyFill="1" applyAlignment="1">
      <alignment horizontal="left"/>
    </xf>
    <xf numFmtId="0" fontId="49" fillId="11" borderId="0" xfId="0" applyFont="1" applyFill="1" applyAlignment="1">
      <alignment horizontal="left"/>
    </xf>
    <xf numFmtId="0" fontId="54" fillId="0" borderId="0" xfId="0" applyFont="1" applyAlignment="1">
      <alignment horizontal="center"/>
    </xf>
    <xf numFmtId="0" fontId="32" fillId="11" borderId="0" xfId="0" applyFont="1" applyFill="1" applyAlignment="1">
      <alignment horizontal="left" vertical="center" wrapText="1"/>
    </xf>
    <xf numFmtId="0" fontId="55" fillId="4" borderId="15" xfId="0" applyFont="1" applyFill="1" applyBorder="1" applyAlignment="1">
      <alignment horizontal="center" wrapText="1"/>
    </xf>
    <xf numFmtId="0" fontId="55" fillId="4" borderId="24" xfId="0" applyFont="1" applyFill="1" applyBorder="1" applyAlignment="1">
      <alignment horizontal="center" wrapText="1"/>
    </xf>
    <xf numFmtId="0" fontId="55" fillId="4" borderId="16" xfId="0" applyFont="1" applyFill="1" applyBorder="1" applyAlignment="1">
      <alignment horizontal="center" wrapText="1"/>
    </xf>
    <xf numFmtId="0" fontId="64" fillId="0" borderId="0" xfId="0" applyFont="1" applyFill="1" applyAlignment="1">
      <alignment horizontal="center"/>
    </xf>
    <xf numFmtId="0" fontId="31" fillId="0" borderId="0" xfId="0" applyFont="1" applyFill="1" applyAlignment="1">
      <alignment horizontal="left"/>
    </xf>
    <xf numFmtId="0" fontId="55" fillId="4" borderId="15" xfId="0" applyFont="1" applyFill="1" applyBorder="1" applyAlignment="1">
      <alignment horizontal="center"/>
    </xf>
    <xf numFmtId="0" fontId="55" fillId="4" borderId="24" xfId="0" applyFont="1" applyFill="1" applyBorder="1" applyAlignment="1">
      <alignment horizontal="center"/>
    </xf>
    <xf numFmtId="0" fontId="55" fillId="4" borderId="16" xfId="0" applyFont="1" applyFill="1" applyBorder="1" applyAlignment="1">
      <alignment horizontal="center"/>
    </xf>
    <xf numFmtId="0" fontId="31" fillId="0" borderId="0" xfId="0" applyFont="1" applyFill="1" applyAlignment="1">
      <alignment horizontal="left" wrapText="1"/>
    </xf>
    <xf numFmtId="0" fontId="42" fillId="0" borderId="0" xfId="0" quotePrefix="1" applyFont="1" applyFill="1" applyAlignment="1">
      <alignment horizontal="left" wrapText="1"/>
    </xf>
    <xf numFmtId="0" fontId="42" fillId="0" borderId="0" xfId="0" applyFont="1" applyFill="1" applyAlignment="1">
      <alignment horizontal="left" wrapText="1"/>
    </xf>
    <xf numFmtId="0" fontId="51" fillId="0" borderId="0" xfId="0" applyFont="1" applyFill="1" applyAlignment="1">
      <alignment horizontal="left" wrapText="1"/>
    </xf>
    <xf numFmtId="0" fontId="51" fillId="0" borderId="0" xfId="0" applyFont="1" applyFill="1" applyAlignment="1">
      <alignment horizontal="left" vertical="top" wrapText="1"/>
    </xf>
    <xf numFmtId="0" fontId="49" fillId="0" borderId="0" xfId="0" applyFont="1" applyAlignment="1">
      <alignment horizontal="left" wrapText="1"/>
    </xf>
    <xf numFmtId="0" fontId="52" fillId="0" borderId="0" xfId="0" applyFont="1" applyAlignment="1">
      <alignment horizontal="left"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Data'!$AV$20:$AV$25</c:f>
              <c:strCache>
                <c:ptCount val="6"/>
                <c:pt idx="0">
                  <c:v>Q4-10</c:v>
                </c:pt>
                <c:pt idx="1">
                  <c:v>Q4-11</c:v>
                </c:pt>
                <c:pt idx="2">
                  <c:v>Q4-12</c:v>
                </c:pt>
                <c:pt idx="3">
                  <c:v>Q4-13</c:v>
                </c:pt>
                <c:pt idx="4">
                  <c:v>Q4-14</c:v>
                </c:pt>
                <c:pt idx="5">
                  <c:v>Q4-15</c:v>
                </c:pt>
              </c:strCache>
            </c:strRef>
          </c:cat>
          <c:val>
            <c:numRef>
              <c:f>'Graph Data'!$AY$20:$AY$25</c:f>
              <c:numCache>
                <c:formatCode>_(* #,##0_);_(* \(#,##0\);_(* "-"??_);_(@_)</c:formatCode>
                <c:ptCount val="6"/>
                <c:pt idx="0">
                  <c:v>6971</c:v>
                </c:pt>
                <c:pt idx="1">
                  <c:v>7340</c:v>
                </c:pt>
                <c:pt idx="2">
                  <c:v>7670</c:v>
                </c:pt>
                <c:pt idx="3">
                  <c:v>7807</c:v>
                </c:pt>
                <c:pt idx="4">
                  <c:v>8281</c:v>
                </c:pt>
                <c:pt idx="5">
                  <c:v>8457</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Data'!$AV$20:$AV$25</c:f>
              <c:strCache>
                <c:ptCount val="6"/>
                <c:pt idx="0">
                  <c:v>Q4-10</c:v>
                </c:pt>
                <c:pt idx="1">
                  <c:v>Q4-11</c:v>
                </c:pt>
                <c:pt idx="2">
                  <c:v>Q4-12</c:v>
                </c:pt>
                <c:pt idx="3">
                  <c:v>Q4-13</c:v>
                </c:pt>
                <c:pt idx="4">
                  <c:v>Q4-14</c:v>
                </c:pt>
                <c:pt idx="5">
                  <c:v>Q4-15</c:v>
                </c:pt>
              </c:strCache>
            </c:strRef>
          </c:cat>
          <c:val>
            <c:numRef>
              <c:f>'Graph Data'!$AW$20:$AW$25</c:f>
              <c:numCache>
                <c:formatCode>_(* #,##0_);_(* \(#,##0\);_(* "-"??_);_(@_)</c:formatCode>
                <c:ptCount val="6"/>
                <c:pt idx="0">
                  <c:v>3589</c:v>
                </c:pt>
                <c:pt idx="1">
                  <c:v>3710</c:v>
                </c:pt>
                <c:pt idx="2">
                  <c:v>3804</c:v>
                </c:pt>
                <c:pt idx="3">
                  <c:v>3878</c:v>
                </c:pt>
                <c:pt idx="4">
                  <c:v>3947</c:v>
                </c:pt>
                <c:pt idx="5">
                  <c:v>4038</c:v>
                </c:pt>
              </c:numCache>
            </c:numRef>
          </c:val>
        </c:ser>
        <c:dLbls>
          <c:showLegendKey val="0"/>
          <c:showVal val="0"/>
          <c:showCatName val="0"/>
          <c:showSerName val="0"/>
          <c:showPercent val="0"/>
          <c:showBubbleSize val="0"/>
        </c:dLbls>
        <c:gapWidth val="150"/>
        <c:overlap val="100"/>
        <c:axId val="394299480"/>
        <c:axId val="394299872"/>
      </c:barChart>
      <c:catAx>
        <c:axId val="39429948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4299872"/>
        <c:crossesAt val="0"/>
        <c:auto val="1"/>
        <c:lblAlgn val="ctr"/>
        <c:lblOffset val="100"/>
        <c:tickLblSkip val="1"/>
        <c:tickMarkSkip val="1"/>
        <c:noMultiLvlLbl val="0"/>
      </c:catAx>
      <c:valAx>
        <c:axId val="394299872"/>
        <c:scaling>
          <c:orientation val="minMax"/>
        </c:scaling>
        <c:delete val="1"/>
        <c:axPos val="l"/>
        <c:numFmt formatCode="_(* #,##0_);_(* \(#,##0\);_(* &quot;-&quot;??_);_(@_)" sourceLinked="1"/>
        <c:majorTickMark val="out"/>
        <c:minorTickMark val="none"/>
        <c:tickLblPos val="nextTo"/>
        <c:crossAx val="394299480"/>
        <c:crosses val="autoZero"/>
        <c:crossBetween val="between"/>
      </c:valAx>
      <c:spPr>
        <a:noFill/>
        <a:ln w="25400">
          <a:noFill/>
        </a:ln>
      </c:spPr>
    </c:plotArea>
    <c:legend>
      <c:legendPos val="b"/>
      <c:layout>
        <c:manualLayout>
          <c:xMode val="edge"/>
          <c:yMode val="edge"/>
          <c:x val="5.4364468987536371E-2"/>
          <c:y val="3.7500115117189294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3467621743614052E-2"/>
          <c:y val="0.23332504489570383"/>
          <c:w val="0.91978597784611515"/>
          <c:h val="0.70802658439624877"/>
        </c:manualLayout>
      </c:layout>
      <c:barChart>
        <c:barDir val="col"/>
        <c:grouping val="clustered"/>
        <c:varyColors val="0"/>
        <c:ser>
          <c:idx val="5"/>
          <c:order val="0"/>
          <c:tx>
            <c:strRef>
              <c:f>'Graph Data'!$B$62</c:f>
              <c:strCache>
                <c:ptCount val="1"/>
                <c:pt idx="0">
                  <c:v>2010</c:v>
                </c:pt>
              </c:strCache>
            </c:strRef>
          </c:tx>
          <c:spPr>
            <a:solidFill>
              <a:srgbClr val="49166D"/>
            </a:solidFill>
            <a:ln w="12700">
              <a:solidFill>
                <a:srgbClr val="000000"/>
              </a:solidFill>
              <a:prstDash val="solid"/>
            </a:ln>
          </c:spPr>
          <c:invertIfNegative val="0"/>
          <c:dLbls>
            <c:dLbl>
              <c:idx val="2"/>
              <c:layout>
                <c:manualLayout>
                  <c:x val="-4.9294459064479559E-3"/>
                  <c:y val="-8.390533461798287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4225946531041408E-3"/>
                  <c:y val="5.7224606580829757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Data'!$B$63:$B$66</c:f>
              <c:numCache>
                <c:formatCode>_(* #,##0_);_(* \(#,##0\);_(* "-"??_);_(@_)</c:formatCode>
                <c:ptCount val="4"/>
                <c:pt idx="0">
                  <c:v>558</c:v>
                </c:pt>
                <c:pt idx="1">
                  <c:v>557</c:v>
                </c:pt>
                <c:pt idx="2">
                  <c:v>562</c:v>
                </c:pt>
                <c:pt idx="3">
                  <c:v>591</c:v>
                </c:pt>
              </c:numCache>
            </c:numRef>
          </c:val>
        </c:ser>
        <c:ser>
          <c:idx val="6"/>
          <c:order val="1"/>
          <c:tx>
            <c:strRef>
              <c:f>'Graph Data'!$C$62</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Data'!$C$63:$C$66</c:f>
              <c:numCache>
                <c:formatCode>_(* #,##0_);_(* \(#,##0\);_(* "-"??_);_(@_)</c:formatCode>
                <c:ptCount val="4"/>
                <c:pt idx="0">
                  <c:v>619</c:v>
                </c:pt>
                <c:pt idx="1">
                  <c:v>635</c:v>
                </c:pt>
                <c:pt idx="2">
                  <c:v>644</c:v>
                </c:pt>
                <c:pt idx="3">
                  <c:v>680</c:v>
                </c:pt>
              </c:numCache>
            </c:numRef>
          </c:val>
        </c:ser>
        <c:ser>
          <c:idx val="2"/>
          <c:order val="2"/>
          <c:tx>
            <c:strRef>
              <c:f>'Graph Data'!$D$62</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Data'!$D$63:$D$66</c:f>
              <c:numCache>
                <c:formatCode>_(* #,##0_);_(* \(#,##0\);_(* "-"??_);_(@_)</c:formatCode>
                <c:ptCount val="4"/>
                <c:pt idx="0">
                  <c:v>700</c:v>
                </c:pt>
                <c:pt idx="1">
                  <c:v>689</c:v>
                </c:pt>
                <c:pt idx="2">
                  <c:v>737</c:v>
                </c:pt>
                <c:pt idx="3">
                  <c:v>770</c:v>
                </c:pt>
              </c:numCache>
            </c:numRef>
          </c:val>
        </c:ser>
        <c:ser>
          <c:idx val="7"/>
          <c:order val="3"/>
          <c:tx>
            <c:strRef>
              <c:f>'Graph Data'!$E$62</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Data'!$E$63:$E$66</c:f>
              <c:numCache>
                <c:formatCode>_(* #,##0_);_(* \(#,##0\);_(* "-"??_);_(@_)</c:formatCode>
                <c:ptCount val="4"/>
                <c:pt idx="0">
                  <c:v>764</c:v>
                </c:pt>
                <c:pt idx="1">
                  <c:v>792</c:v>
                </c:pt>
                <c:pt idx="2">
                  <c:v>801</c:v>
                </c:pt>
                <c:pt idx="3">
                  <c:v>851</c:v>
                </c:pt>
              </c:numCache>
            </c:numRef>
          </c:val>
        </c:ser>
        <c:ser>
          <c:idx val="8"/>
          <c:order val="4"/>
          <c:tx>
            <c:strRef>
              <c:f>'Graph Data'!$F$62</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Data'!$F$63:$F$66</c:f>
              <c:numCache>
                <c:formatCode>_(* #,##0_);_(* \(#,##0\);_(* "-"??_);_(@_)</c:formatCode>
                <c:ptCount val="4"/>
                <c:pt idx="0">
                  <c:v>842</c:v>
                </c:pt>
                <c:pt idx="1">
                  <c:v>861</c:v>
                </c:pt>
                <c:pt idx="2">
                  <c:v>858</c:v>
                </c:pt>
                <c:pt idx="3">
                  <c:v>911</c:v>
                </c:pt>
              </c:numCache>
            </c:numRef>
          </c:val>
        </c:ser>
        <c:ser>
          <c:idx val="9"/>
          <c:order val="5"/>
          <c:tx>
            <c:strRef>
              <c:f>'Graph Data'!$G$62</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Data'!$G$63:$G$66</c:f>
              <c:numCache>
                <c:formatCode>_(* #,##0_);_(* \(#,##0\);_(* "-"??_);_(@_)</c:formatCode>
                <c:ptCount val="4"/>
                <c:pt idx="0">
                  <c:v>903</c:v>
                </c:pt>
                <c:pt idx="1">
                  <c:v>928</c:v>
                </c:pt>
                <c:pt idx="2">
                  <c:v>950</c:v>
                </c:pt>
                <c:pt idx="3">
                  <c:v>991</c:v>
                </c:pt>
              </c:numCache>
            </c:numRef>
          </c:val>
        </c:ser>
        <c:dLbls>
          <c:showLegendKey val="0"/>
          <c:showVal val="0"/>
          <c:showCatName val="0"/>
          <c:showSerName val="0"/>
          <c:showPercent val="0"/>
          <c:showBubbleSize val="0"/>
        </c:dLbls>
        <c:gapWidth val="150"/>
        <c:axId val="505453256"/>
        <c:axId val="505453648"/>
      </c:barChart>
      <c:catAx>
        <c:axId val="505453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05453648"/>
        <c:crosses val="autoZero"/>
        <c:auto val="1"/>
        <c:lblAlgn val="ctr"/>
        <c:lblOffset val="100"/>
        <c:tickLblSkip val="1"/>
        <c:tickMarkSkip val="1"/>
        <c:noMultiLvlLbl val="0"/>
      </c:catAx>
      <c:valAx>
        <c:axId val="505453648"/>
        <c:scaling>
          <c:orientation val="minMax"/>
        </c:scaling>
        <c:delete val="1"/>
        <c:axPos val="l"/>
        <c:numFmt formatCode="_(* #,##0_);_(* \(#,##0\);_(* &quot;-&quot;??_);_(@_)" sourceLinked="1"/>
        <c:majorTickMark val="out"/>
        <c:minorTickMark val="none"/>
        <c:tickLblPos val="nextTo"/>
        <c:crossAx val="505453256"/>
        <c:crosses val="autoZero"/>
        <c:crossBetween val="between"/>
      </c:valAx>
      <c:spPr>
        <a:noFill/>
        <a:ln w="25400">
          <a:noFill/>
        </a:ln>
      </c:spPr>
    </c:plotArea>
    <c:legend>
      <c:legendPos val="r"/>
      <c:layout>
        <c:manualLayout>
          <c:xMode val="edge"/>
          <c:yMode val="edge"/>
          <c:x val="4.2864938912338928E-3"/>
          <c:y val="3.1923582651583758E-2"/>
          <c:w val="4.0902263454691924E-2"/>
          <c:h val="0.4116703248351266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0.21547581225786547"/>
          <c:y val="6.6044099560018762E-2"/>
        </c:manualLayout>
      </c:layout>
      <c:overlay val="0"/>
      <c:spPr>
        <a:noFill/>
        <a:ln w="25400">
          <a:noFill/>
        </a:ln>
      </c:spPr>
    </c:title>
    <c:autoTitleDeleted val="0"/>
    <c:plotArea>
      <c:layout>
        <c:manualLayout>
          <c:layoutTarget val="inner"/>
          <c:xMode val="edge"/>
          <c:yMode val="edge"/>
          <c:x val="7.2405276440787279E-3"/>
          <c:y val="0.11037035197098785"/>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Data'!$B$48:$Y$48</c:f>
              <c:strCache>
                <c:ptCount val="24"/>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pt idx="22">
                  <c:v>Q3-15</c:v>
                </c:pt>
                <c:pt idx="23">
                  <c:v>Q4-15</c:v>
                </c:pt>
              </c:strCache>
            </c:strRef>
          </c:cat>
          <c:val>
            <c:numRef>
              <c:f>'Graph Data'!$B$49:$Y$49</c:f>
              <c:numCache>
                <c:formatCode>_(* #,##0_);_(* \(#,##0\);_(* "-"??_);_(@_)</c:formatCode>
                <c:ptCount val="24"/>
                <c:pt idx="0">
                  <c:v>-50</c:v>
                </c:pt>
                <c:pt idx="1">
                  <c:v>-51</c:v>
                </c:pt>
                <c:pt idx="2">
                  <c:v>-39</c:v>
                </c:pt>
                <c:pt idx="3">
                  <c:v>-37</c:v>
                </c:pt>
                <c:pt idx="4">
                  <c:v>-33</c:v>
                </c:pt>
                <c:pt idx="5">
                  <c:v>-31</c:v>
                </c:pt>
                <c:pt idx="6">
                  <c:v>-30</c:v>
                </c:pt>
                <c:pt idx="7">
                  <c:v>-37</c:v>
                </c:pt>
                <c:pt idx="8">
                  <c:v>-47</c:v>
                </c:pt>
                <c:pt idx="9">
                  <c:v>-36</c:v>
                </c:pt>
                <c:pt idx="10">
                  <c:v>-30</c:v>
                </c:pt>
                <c:pt idx="11">
                  <c:v>-35</c:v>
                </c:pt>
                <c:pt idx="12">
                  <c:v>-34</c:v>
                </c:pt>
                <c:pt idx="13">
                  <c:v>-32</c:v>
                </c:pt>
                <c:pt idx="14">
                  <c:v>-33</c:v>
                </c:pt>
                <c:pt idx="15">
                  <c:v>-25</c:v>
                </c:pt>
                <c:pt idx="16">
                  <c:v>-24</c:v>
                </c:pt>
                <c:pt idx="17">
                  <c:v>-19</c:v>
                </c:pt>
                <c:pt idx="18">
                  <c:v>-24</c:v>
                </c:pt>
                <c:pt idx="19">
                  <c:v>-20</c:v>
                </c:pt>
                <c:pt idx="20">
                  <c:v>-20</c:v>
                </c:pt>
                <c:pt idx="21">
                  <c:v>-20</c:v>
                </c:pt>
                <c:pt idx="22">
                  <c:v>-25</c:v>
                </c:pt>
                <c:pt idx="23">
                  <c:v>-24</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Data'!$B$48:$Y$48</c:f>
              <c:strCache>
                <c:ptCount val="24"/>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pt idx="22">
                  <c:v>Q3-15</c:v>
                </c:pt>
                <c:pt idx="23">
                  <c:v>Q4-15</c:v>
                </c:pt>
              </c:strCache>
            </c:strRef>
          </c:cat>
          <c:val>
            <c:numRef>
              <c:f>'Graph Data'!$AR$2:$AR$25</c:f>
              <c:numCache>
                <c:formatCode>_(* #,##0_);_(* \(#,##0\);_(* "-"??_);_(@_)</c:formatCode>
                <c:ptCount val="24"/>
                <c:pt idx="0">
                  <c:v>29</c:v>
                </c:pt>
                <c:pt idx="1">
                  <c:v>29</c:v>
                </c:pt>
                <c:pt idx="2">
                  <c:v>38</c:v>
                </c:pt>
                <c:pt idx="3">
                  <c:v>48</c:v>
                </c:pt>
                <c:pt idx="4">
                  <c:v>44</c:v>
                </c:pt>
                <c:pt idx="5">
                  <c:v>46</c:v>
                </c:pt>
                <c:pt idx="6">
                  <c:v>50</c:v>
                </c:pt>
                <c:pt idx="7">
                  <c:v>56</c:v>
                </c:pt>
                <c:pt idx="8">
                  <c:v>44</c:v>
                </c:pt>
                <c:pt idx="9">
                  <c:v>43</c:v>
                </c:pt>
                <c:pt idx="10">
                  <c:v>42</c:v>
                </c:pt>
                <c:pt idx="11">
                  <c:v>41</c:v>
                </c:pt>
                <c:pt idx="12">
                  <c:v>34</c:v>
                </c:pt>
                <c:pt idx="13">
                  <c:v>31</c:v>
                </c:pt>
                <c:pt idx="14">
                  <c:v>34</c:v>
                </c:pt>
                <c:pt idx="15">
                  <c:v>38</c:v>
                </c:pt>
                <c:pt idx="16">
                  <c:v>27</c:v>
                </c:pt>
                <c:pt idx="17">
                  <c:v>23</c:v>
                </c:pt>
                <c:pt idx="18">
                  <c:v>23</c:v>
                </c:pt>
                <c:pt idx="19">
                  <c:v>28</c:v>
                </c:pt>
                <c:pt idx="20">
                  <c:v>21</c:v>
                </c:pt>
                <c:pt idx="21">
                  <c:v>17</c:v>
                </c:pt>
                <c:pt idx="22">
                  <c:v>26</c:v>
                </c:pt>
                <c:pt idx="23">
                  <c:v>25</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1.5356287299079577E-2"/>
                  <c:y val="3.154525280337721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3126418180190277E-2"/>
                  <c:y val="6.430616704272159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Data'!$B$48:$Y$48</c:f>
              <c:strCache>
                <c:ptCount val="24"/>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pt idx="22">
                  <c:v>Q3-15</c:v>
                </c:pt>
                <c:pt idx="23">
                  <c:v>Q4-15</c:v>
                </c:pt>
              </c:strCache>
            </c:strRef>
          </c:cat>
          <c:val>
            <c:numRef>
              <c:f>'Graph Data'!$AU$2:$AU$25</c:f>
              <c:numCache>
                <c:formatCode>_(* #,##0_);_(* \(#,##0\);_(* "-"??_);_(@_)</c:formatCode>
                <c:ptCount val="24"/>
                <c:pt idx="0">
                  <c:v>3</c:v>
                </c:pt>
                <c:pt idx="1">
                  <c:v>3</c:v>
                </c:pt>
                <c:pt idx="2">
                  <c:v>15</c:v>
                </c:pt>
                <c:pt idx="3">
                  <c:v>18</c:v>
                </c:pt>
                <c:pt idx="4">
                  <c:v>16</c:v>
                </c:pt>
                <c:pt idx="5">
                  <c:v>13</c:v>
                </c:pt>
                <c:pt idx="6">
                  <c:v>22</c:v>
                </c:pt>
                <c:pt idx="7">
                  <c:v>24</c:v>
                </c:pt>
                <c:pt idx="8">
                  <c:v>16</c:v>
                </c:pt>
                <c:pt idx="9">
                  <c:v>20</c:v>
                </c:pt>
                <c:pt idx="10">
                  <c:v>26</c:v>
                </c:pt>
                <c:pt idx="11">
                  <c:v>23</c:v>
                </c:pt>
                <c:pt idx="12">
                  <c:v>16</c:v>
                </c:pt>
                <c:pt idx="13">
                  <c:v>13</c:v>
                </c:pt>
                <c:pt idx="14">
                  <c:v>19</c:v>
                </c:pt>
                <c:pt idx="15">
                  <c:v>21</c:v>
                </c:pt>
                <c:pt idx="16">
                  <c:v>21</c:v>
                </c:pt>
                <c:pt idx="17">
                  <c:v>15</c:v>
                </c:pt>
                <c:pt idx="18">
                  <c:v>22</c:v>
                </c:pt>
                <c:pt idx="19">
                  <c:v>22</c:v>
                </c:pt>
                <c:pt idx="20">
                  <c:v>23</c:v>
                </c:pt>
                <c:pt idx="21">
                  <c:v>22</c:v>
                </c:pt>
                <c:pt idx="22">
                  <c:v>24</c:v>
                </c:pt>
                <c:pt idx="23">
                  <c:v>22</c:v>
                </c:pt>
              </c:numCache>
            </c:numRef>
          </c:val>
        </c:ser>
        <c:dLbls>
          <c:showLegendKey val="0"/>
          <c:showVal val="0"/>
          <c:showCatName val="0"/>
          <c:showSerName val="0"/>
          <c:showPercent val="0"/>
          <c:showBubbleSize val="0"/>
        </c:dLbls>
        <c:gapWidth val="150"/>
        <c:overlap val="100"/>
        <c:axId val="506746024"/>
        <c:axId val="506746416"/>
      </c:barChart>
      <c:catAx>
        <c:axId val="506746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746416"/>
        <c:crosses val="autoZero"/>
        <c:auto val="1"/>
        <c:lblAlgn val="ctr"/>
        <c:lblOffset val="100"/>
        <c:tickLblSkip val="1"/>
        <c:tickMarkSkip val="1"/>
        <c:noMultiLvlLbl val="0"/>
      </c:catAx>
      <c:valAx>
        <c:axId val="506746416"/>
        <c:scaling>
          <c:orientation val="minMax"/>
        </c:scaling>
        <c:delete val="1"/>
        <c:axPos val="l"/>
        <c:numFmt formatCode="_(* #,##0_);_(* \(#,##0\);_(* &quot;-&quot;??_);_(@_)" sourceLinked="1"/>
        <c:majorTickMark val="out"/>
        <c:minorTickMark val="none"/>
        <c:tickLblPos val="nextTo"/>
        <c:crossAx val="506746024"/>
        <c:crosses val="autoZero"/>
        <c:crossBetween val="between"/>
      </c:valAx>
      <c:spPr>
        <a:noFill/>
        <a:ln w="25400">
          <a:noFill/>
        </a:ln>
      </c:spPr>
    </c:plotArea>
    <c:legend>
      <c:legendPos val="r"/>
      <c:layout>
        <c:manualLayout>
          <c:xMode val="edge"/>
          <c:yMode val="edge"/>
          <c:x val="1.422937880225059E-2"/>
          <c:y val="2.6004539287661506E-2"/>
          <c:w val="0.15758179719552473"/>
          <c:h val="0.1902514359618091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Data'!$AN$2:$AN$25</c:f>
              <c:strCache>
                <c:ptCount val="24"/>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pt idx="22">
                  <c:v>Q3-15</c:v>
                </c:pt>
                <c:pt idx="23">
                  <c:v>Q4-15</c:v>
                </c:pt>
              </c:strCache>
            </c:strRef>
          </c:cat>
          <c:val>
            <c:numRef>
              <c:f>'Graph Data'!$AO$2:$AO$25</c:f>
              <c:numCache>
                <c:formatCode>_(* #,##0_);_(* \(#,##0\);_(* "-"??_);_(@_)</c:formatCode>
                <c:ptCount val="24"/>
                <c:pt idx="0">
                  <c:v>199</c:v>
                </c:pt>
                <c:pt idx="1">
                  <c:v>228</c:v>
                </c:pt>
                <c:pt idx="2">
                  <c:v>266</c:v>
                </c:pt>
                <c:pt idx="3">
                  <c:v>314</c:v>
                </c:pt>
                <c:pt idx="4">
                  <c:v>358</c:v>
                </c:pt>
                <c:pt idx="5">
                  <c:v>403</c:v>
                </c:pt>
                <c:pt idx="6">
                  <c:v>453</c:v>
                </c:pt>
                <c:pt idx="7">
                  <c:v>509</c:v>
                </c:pt>
                <c:pt idx="8">
                  <c:v>553</c:v>
                </c:pt>
                <c:pt idx="9">
                  <c:v>595</c:v>
                </c:pt>
                <c:pt idx="10">
                  <c:v>637</c:v>
                </c:pt>
                <c:pt idx="11">
                  <c:v>678</c:v>
                </c:pt>
                <c:pt idx="12">
                  <c:v>712</c:v>
                </c:pt>
                <c:pt idx="13">
                  <c:v>743</c:v>
                </c:pt>
                <c:pt idx="14">
                  <c:v>776</c:v>
                </c:pt>
                <c:pt idx="15">
                  <c:v>815</c:v>
                </c:pt>
                <c:pt idx="16">
                  <c:v>842</c:v>
                </c:pt>
                <c:pt idx="17">
                  <c:v>865</c:v>
                </c:pt>
                <c:pt idx="18">
                  <c:v>888</c:v>
                </c:pt>
                <c:pt idx="19">
                  <c:v>916</c:v>
                </c:pt>
                <c:pt idx="20">
                  <c:v>937</c:v>
                </c:pt>
                <c:pt idx="21">
                  <c:v>954</c:v>
                </c:pt>
                <c:pt idx="22">
                  <c:v>980</c:v>
                </c:pt>
                <c:pt idx="23">
                  <c:v>1005</c:v>
                </c:pt>
              </c:numCache>
            </c:numRef>
          </c:val>
        </c:ser>
        <c:dLbls>
          <c:showLegendKey val="0"/>
          <c:showVal val="0"/>
          <c:showCatName val="0"/>
          <c:showSerName val="0"/>
          <c:showPercent val="0"/>
          <c:showBubbleSize val="0"/>
        </c:dLbls>
        <c:gapWidth val="150"/>
        <c:axId val="506746808"/>
        <c:axId val="506747200"/>
      </c:barChart>
      <c:catAx>
        <c:axId val="506746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506747200"/>
        <c:crosses val="autoZero"/>
        <c:auto val="1"/>
        <c:lblAlgn val="ctr"/>
        <c:lblOffset val="100"/>
        <c:tickLblSkip val="1"/>
        <c:tickMarkSkip val="1"/>
        <c:noMultiLvlLbl val="0"/>
      </c:catAx>
      <c:valAx>
        <c:axId val="506747200"/>
        <c:scaling>
          <c:orientation val="minMax"/>
        </c:scaling>
        <c:delete val="1"/>
        <c:axPos val="l"/>
        <c:numFmt formatCode="_(* #,##0_);_(* \(#,##0\);_(* &quot;-&quot;??_);_(@_)" sourceLinked="1"/>
        <c:majorTickMark val="out"/>
        <c:minorTickMark val="none"/>
        <c:tickLblPos val="nextTo"/>
        <c:crossAx val="50674680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Q4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Data'!$A$94</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Data'!$B$92:$G$92</c:f>
              <c:strCache>
                <c:ptCount val="6"/>
                <c:pt idx="0">
                  <c:v>Q4-10</c:v>
                </c:pt>
                <c:pt idx="1">
                  <c:v>Q4-11</c:v>
                </c:pt>
                <c:pt idx="2">
                  <c:v>Q4-12</c:v>
                </c:pt>
                <c:pt idx="3">
                  <c:v>Q4-13</c:v>
                </c:pt>
                <c:pt idx="4">
                  <c:v>Q4-14</c:v>
                </c:pt>
                <c:pt idx="5">
                  <c:v>Q4-15</c:v>
                </c:pt>
              </c:strCache>
            </c:strRef>
          </c:cat>
          <c:val>
            <c:numRef>
              <c:f>'Graph Data'!$B$94:$G$94</c:f>
              <c:numCache>
                <c:formatCode>_(* #,##0_);_(* \(#,##0\);_(* "-"??_);_(@_)</c:formatCode>
                <c:ptCount val="6"/>
                <c:pt idx="0">
                  <c:v>470</c:v>
                </c:pt>
                <c:pt idx="1">
                  <c:v>498</c:v>
                </c:pt>
                <c:pt idx="2">
                  <c:v>566</c:v>
                </c:pt>
                <c:pt idx="3">
                  <c:v>592</c:v>
                </c:pt>
                <c:pt idx="4">
                  <c:v>629</c:v>
                </c:pt>
                <c:pt idx="5">
                  <c:v>628</c:v>
                </c:pt>
              </c:numCache>
            </c:numRef>
          </c:val>
        </c:ser>
        <c:ser>
          <c:idx val="1"/>
          <c:order val="1"/>
          <c:tx>
            <c:strRef>
              <c:f>'Graph Data'!$A$95</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Data'!$B$92:$G$92</c:f>
              <c:strCache>
                <c:ptCount val="6"/>
                <c:pt idx="0">
                  <c:v>Q4-10</c:v>
                </c:pt>
                <c:pt idx="1">
                  <c:v>Q4-11</c:v>
                </c:pt>
                <c:pt idx="2">
                  <c:v>Q4-12</c:v>
                </c:pt>
                <c:pt idx="3">
                  <c:v>Q4-13</c:v>
                </c:pt>
                <c:pt idx="4">
                  <c:v>Q4-14</c:v>
                </c:pt>
                <c:pt idx="5">
                  <c:v>Q4-15</c:v>
                </c:pt>
              </c:strCache>
            </c:strRef>
          </c:cat>
          <c:val>
            <c:numRef>
              <c:f>'Graph Data'!$B$95:$G$95</c:f>
              <c:numCache>
                <c:formatCode>_(* #,##0_);_(* \(#,##0\);_(* "-"??_);_(@_)</c:formatCode>
                <c:ptCount val="6"/>
                <c:pt idx="0">
                  <c:v>354</c:v>
                </c:pt>
                <c:pt idx="1">
                  <c:v>348</c:v>
                </c:pt>
                <c:pt idx="2">
                  <c:v>352</c:v>
                </c:pt>
                <c:pt idx="3">
                  <c:v>359</c:v>
                </c:pt>
                <c:pt idx="4">
                  <c:v>372</c:v>
                </c:pt>
                <c:pt idx="5">
                  <c:v>350</c:v>
                </c:pt>
              </c:numCache>
            </c:numRef>
          </c:val>
        </c:ser>
        <c:dLbls>
          <c:showLegendKey val="0"/>
          <c:showVal val="0"/>
          <c:showCatName val="0"/>
          <c:showSerName val="0"/>
          <c:showPercent val="0"/>
          <c:showBubbleSize val="0"/>
        </c:dLbls>
        <c:gapWidth val="150"/>
        <c:overlap val="100"/>
        <c:axId val="394300656"/>
        <c:axId val="394301048"/>
      </c:barChart>
      <c:catAx>
        <c:axId val="394300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4301048"/>
        <c:crosses val="autoZero"/>
        <c:auto val="1"/>
        <c:lblAlgn val="ctr"/>
        <c:lblOffset val="100"/>
        <c:tickLblSkip val="1"/>
        <c:tickMarkSkip val="1"/>
        <c:noMultiLvlLbl val="0"/>
      </c:catAx>
      <c:valAx>
        <c:axId val="394301048"/>
        <c:scaling>
          <c:orientation val="minMax"/>
        </c:scaling>
        <c:delete val="1"/>
        <c:axPos val="l"/>
        <c:numFmt formatCode="_(* #,##0_);_(* \(#,##0\);_(* &quot;-&quot;??_);_(@_)" sourceLinked="1"/>
        <c:majorTickMark val="out"/>
        <c:minorTickMark val="none"/>
        <c:tickLblPos val="nextTo"/>
        <c:crossAx val="394300656"/>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Q4 2015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CA"/>
                      <a:t>Wireless
55%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Data'!$A$98:$A$99</c:f>
              <c:strCache>
                <c:ptCount val="2"/>
                <c:pt idx="0">
                  <c:v>Revenues (%)</c:v>
                </c:pt>
                <c:pt idx="1">
                  <c:v>Wireless</c:v>
                </c:pt>
              </c:strCache>
            </c:strRef>
          </c:cat>
          <c:val>
            <c:numRef>
              <c:f>'Graph Data'!$G$99:$G$100</c:f>
              <c:numCache>
                <c:formatCode>0.0%</c:formatCode>
                <c:ptCount val="2"/>
                <c:pt idx="0">
                  <c:v>0.54996896337678458</c:v>
                </c:pt>
                <c:pt idx="1">
                  <c:v>0.45003103662321542</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Q4 2015</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5863362007192142E-2"/>
                  <c:y val="6.4357426173746179E-3"/>
                </c:manualLayout>
              </c:layout>
              <c:tx>
                <c:rich>
                  <a:bodyPr/>
                  <a:lstStyle/>
                  <a:p>
                    <a:pPr>
                      <a:defRPr sz="1400" b="1" i="0" u="none" strike="noStrike" baseline="0">
                        <a:solidFill>
                          <a:srgbClr val="000000"/>
                        </a:solidFill>
                        <a:latin typeface="Arial"/>
                        <a:ea typeface="Arial"/>
                        <a:cs typeface="Arial"/>
                      </a:defRPr>
                    </a:pPr>
                    <a:r>
                      <a:rPr lang="en-CA"/>
                      <a:t>Wireless
64%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3.2778316635439696E-2"/>
                  <c:y val="5.4510061242344705E-2"/>
                </c:manualLayout>
              </c:layout>
              <c:tx>
                <c:rich>
                  <a:bodyPr/>
                  <a:lstStyle/>
                  <a:p>
                    <a:pPr>
                      <a:defRPr sz="1400" b="1" i="0" u="none" strike="noStrike" baseline="0">
                        <a:solidFill>
                          <a:srgbClr val="000000"/>
                        </a:solidFill>
                        <a:latin typeface="Arial"/>
                        <a:ea typeface="Arial"/>
                        <a:cs typeface="Arial"/>
                      </a:defRPr>
                    </a:pPr>
                    <a:r>
                      <a:rPr lang="en-CA"/>
                      <a:t>Wireline
36%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'Graph Data'!$A$103:$A$104</c:f>
              <c:strCache>
                <c:ptCount val="2"/>
                <c:pt idx="0">
                  <c:v>Wireless</c:v>
                </c:pt>
                <c:pt idx="1">
                  <c:v>Wireline</c:v>
                </c:pt>
              </c:strCache>
            </c:strRef>
          </c:cat>
          <c:val>
            <c:numRef>
              <c:f>'Graph Data'!$G$103:$G$104</c:f>
              <c:numCache>
                <c:formatCode>0.0%</c:formatCode>
                <c:ptCount val="2"/>
                <c:pt idx="0">
                  <c:v>0.64212678936605316</c:v>
                </c:pt>
                <c:pt idx="1">
                  <c:v>0.35787321063394684</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4"/>
          <c:order val="0"/>
          <c:tx>
            <c:strRef>
              <c:f>'Graph Data'!$B$28</c:f>
              <c:strCache>
                <c:ptCount val="1"/>
                <c:pt idx="0">
                  <c:v>2010</c:v>
                </c:pt>
              </c:strCache>
            </c:strRef>
          </c:tx>
          <c:spPr>
            <a:solidFill>
              <a:srgbClr val="DBD0E2"/>
            </a:solidFill>
            <a:ln w="12700">
              <a:solidFill>
                <a:srgbClr val="000000"/>
              </a:solidFill>
              <a:prstDash val="solid"/>
            </a:ln>
          </c:spPr>
          <c:invertIfNegative val="0"/>
          <c:dLbls>
            <c:dLbl>
              <c:idx val="0"/>
              <c:layout>
                <c:manualLayout>
                  <c:x val="-4.5228450489931534E-4"/>
                  <c:y val="5.362870311067575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005587451857535E-3"/>
                  <c:y val="1.165278921140444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9.1471225056405522E-4"/>
                  <c:y val="-1.724497356490725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0132165560229828E-3"/>
                  <c:y val="3.192338387869114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Data'!$A$29:$A$32</c:f>
              <c:strCache>
                <c:ptCount val="4"/>
                <c:pt idx="0">
                  <c:v>Q1</c:v>
                </c:pt>
                <c:pt idx="1">
                  <c:v>Q2</c:v>
                </c:pt>
                <c:pt idx="2">
                  <c:v>Q3</c:v>
                </c:pt>
                <c:pt idx="3">
                  <c:v>Q4</c:v>
                </c:pt>
              </c:strCache>
            </c:strRef>
          </c:cat>
          <c:val>
            <c:numRef>
              <c:f>'Graph Data'!$B$29:$B$32</c:f>
              <c:numCache>
                <c:formatCode>_(* #,##0_);_(* \(#,##0\);_(* "-"??_);_(@_)</c:formatCode>
                <c:ptCount val="4"/>
                <c:pt idx="0">
                  <c:v>1089</c:v>
                </c:pt>
                <c:pt idx="1">
                  <c:v>1135</c:v>
                </c:pt>
                <c:pt idx="2">
                  <c:v>1187</c:v>
                </c:pt>
                <c:pt idx="3">
                  <c:v>1200</c:v>
                </c:pt>
              </c:numCache>
            </c:numRef>
          </c:val>
        </c:ser>
        <c:ser>
          <c:idx val="5"/>
          <c:order val="1"/>
          <c:tx>
            <c:strRef>
              <c:f>'Graph Data'!$C$28</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Data'!$A$29:$A$32</c:f>
              <c:strCache>
                <c:ptCount val="4"/>
                <c:pt idx="0">
                  <c:v>Q1</c:v>
                </c:pt>
                <c:pt idx="1">
                  <c:v>Q2</c:v>
                </c:pt>
                <c:pt idx="2">
                  <c:v>Q3</c:v>
                </c:pt>
                <c:pt idx="3">
                  <c:v>Q4</c:v>
                </c:pt>
              </c:strCache>
            </c:strRef>
          </c:cat>
          <c:val>
            <c:numRef>
              <c:f>'Graph Data'!$C$29:$C$32</c:f>
              <c:numCache>
                <c:formatCode>_(* #,##0_);_(* \(#,##0\);_(* "-"??_);_(@_)</c:formatCode>
                <c:ptCount val="4"/>
                <c:pt idx="0">
                  <c:v>1203</c:v>
                </c:pt>
                <c:pt idx="1">
                  <c:v>1235</c:v>
                </c:pt>
                <c:pt idx="2">
                  <c:v>1289</c:v>
                </c:pt>
                <c:pt idx="3">
                  <c:v>1277</c:v>
                </c:pt>
              </c:numCache>
            </c:numRef>
          </c:val>
        </c:ser>
        <c:ser>
          <c:idx val="2"/>
          <c:order val="2"/>
          <c:tx>
            <c:strRef>
              <c:f>'Graph Data'!$D$28</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Data'!$A$29:$A$32</c:f>
              <c:strCache>
                <c:ptCount val="4"/>
                <c:pt idx="0">
                  <c:v>Q1</c:v>
                </c:pt>
                <c:pt idx="1">
                  <c:v>Q2</c:v>
                </c:pt>
                <c:pt idx="2">
                  <c:v>Q3</c:v>
                </c:pt>
                <c:pt idx="3">
                  <c:v>Q4</c:v>
                </c:pt>
              </c:strCache>
            </c:strRef>
          </c:cat>
          <c:val>
            <c:numRef>
              <c:f>'Graph Data'!$D$29:$D$32</c:f>
              <c:numCache>
                <c:formatCode>_(* #,##0_);_(* \(#,##0\);_(* "-"??_);_(@_)</c:formatCode>
                <c:ptCount val="4"/>
                <c:pt idx="0">
                  <c:v>1288</c:v>
                </c:pt>
                <c:pt idx="1">
                  <c:v>1329</c:v>
                </c:pt>
                <c:pt idx="2">
                  <c:v>1372</c:v>
                </c:pt>
                <c:pt idx="3">
                  <c:v>1378</c:v>
                </c:pt>
              </c:numCache>
            </c:numRef>
          </c:val>
        </c:ser>
        <c:ser>
          <c:idx val="6"/>
          <c:order val="3"/>
          <c:tx>
            <c:strRef>
              <c:f>'Graph Data'!$E$28</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Data'!$A$29:$A$32</c:f>
              <c:strCache>
                <c:ptCount val="4"/>
                <c:pt idx="0">
                  <c:v>Q1</c:v>
                </c:pt>
                <c:pt idx="1">
                  <c:v>Q2</c:v>
                </c:pt>
                <c:pt idx="2">
                  <c:v>Q3</c:v>
                </c:pt>
                <c:pt idx="3">
                  <c:v>Q4</c:v>
                </c:pt>
              </c:strCache>
            </c:strRef>
          </c:cat>
          <c:val>
            <c:numRef>
              <c:f>'Graph Data'!$E$29:$E$32</c:f>
              <c:numCache>
                <c:formatCode>_(* #,##0_);_(* \(#,##0\);_(* "-"??_);_(@_)</c:formatCode>
                <c:ptCount val="4"/>
                <c:pt idx="0">
                  <c:v>1371</c:v>
                </c:pt>
                <c:pt idx="1">
                  <c:v>1393</c:v>
                </c:pt>
                <c:pt idx="2">
                  <c:v>1443</c:v>
                </c:pt>
                <c:pt idx="3">
                  <c:v>1434</c:v>
                </c:pt>
              </c:numCache>
            </c:numRef>
          </c:val>
        </c:ser>
        <c:ser>
          <c:idx val="7"/>
          <c:order val="4"/>
          <c:tx>
            <c:strRef>
              <c:f>'Graph Data'!$F$28</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Data'!$A$29:$A$32</c:f>
              <c:strCache>
                <c:ptCount val="4"/>
                <c:pt idx="0">
                  <c:v>Q1</c:v>
                </c:pt>
                <c:pt idx="1">
                  <c:v>Q2</c:v>
                </c:pt>
                <c:pt idx="2">
                  <c:v>Q3</c:v>
                </c:pt>
                <c:pt idx="3">
                  <c:v>Q4</c:v>
                </c:pt>
              </c:strCache>
            </c:strRef>
          </c:cat>
          <c:val>
            <c:numRef>
              <c:f>'Graph Data'!$F$29:$F$32</c:f>
              <c:numCache>
                <c:formatCode>_(* #,##0_);_(* \(#,##0\);_(* "-"??_);_(@_)</c:formatCode>
                <c:ptCount val="4"/>
                <c:pt idx="0">
                  <c:v>1443</c:v>
                </c:pt>
                <c:pt idx="1">
                  <c:v>1478</c:v>
                </c:pt>
                <c:pt idx="2">
                  <c:v>1538</c:v>
                </c:pt>
                <c:pt idx="3">
                  <c:v>1549</c:v>
                </c:pt>
              </c:numCache>
            </c:numRef>
          </c:val>
        </c:ser>
        <c:ser>
          <c:idx val="8"/>
          <c:order val="5"/>
          <c:tx>
            <c:strRef>
              <c:f>'Graph Data'!$G$28</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Data'!$A$29:$A$32</c:f>
              <c:strCache>
                <c:ptCount val="4"/>
                <c:pt idx="0">
                  <c:v>Q1</c:v>
                </c:pt>
                <c:pt idx="1">
                  <c:v>Q2</c:v>
                </c:pt>
                <c:pt idx="2">
                  <c:v>Q3</c:v>
                </c:pt>
                <c:pt idx="3">
                  <c:v>Q4</c:v>
                </c:pt>
              </c:strCache>
            </c:strRef>
          </c:cat>
          <c:val>
            <c:numRef>
              <c:f>'Graph Data'!$G$29:$G$32</c:f>
              <c:numCache>
                <c:formatCode>_(* #,##0_);_(* \(#,##0\);_(* "-"??_);_(@_)</c:formatCode>
                <c:ptCount val="4"/>
                <c:pt idx="0">
                  <c:v>1535</c:v>
                </c:pt>
                <c:pt idx="1">
                  <c:v>1568</c:v>
                </c:pt>
                <c:pt idx="2">
                  <c:v>1600</c:v>
                </c:pt>
                <c:pt idx="3">
                  <c:v>1595</c:v>
                </c:pt>
              </c:numCache>
            </c:numRef>
          </c:val>
        </c:ser>
        <c:dLbls>
          <c:showLegendKey val="0"/>
          <c:showVal val="0"/>
          <c:showCatName val="0"/>
          <c:showSerName val="0"/>
          <c:showPercent val="0"/>
          <c:showBubbleSize val="0"/>
        </c:dLbls>
        <c:gapWidth val="150"/>
        <c:axId val="505448160"/>
        <c:axId val="505448552"/>
      </c:barChart>
      <c:catAx>
        <c:axId val="50544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05448552"/>
        <c:crosses val="autoZero"/>
        <c:auto val="1"/>
        <c:lblAlgn val="ctr"/>
        <c:lblOffset val="100"/>
        <c:tickLblSkip val="1"/>
        <c:tickMarkSkip val="1"/>
        <c:noMultiLvlLbl val="0"/>
      </c:catAx>
      <c:valAx>
        <c:axId val="505448552"/>
        <c:scaling>
          <c:orientation val="minMax"/>
        </c:scaling>
        <c:delete val="1"/>
        <c:axPos val="l"/>
        <c:numFmt formatCode="_(* #,##0_);_(* \(#,##0\);_(* &quot;-&quot;??_);_(@_)" sourceLinked="1"/>
        <c:majorTickMark val="out"/>
        <c:minorTickMark val="none"/>
        <c:tickLblPos val="nextTo"/>
        <c:crossAx val="505448160"/>
        <c:crosses val="autoZero"/>
        <c:crossBetween val="between"/>
      </c:valAx>
      <c:spPr>
        <a:noFill/>
        <a:ln w="25400">
          <a:noFill/>
        </a:ln>
      </c:spPr>
    </c:plotArea>
    <c:legend>
      <c:legendPos val="r"/>
      <c:layout>
        <c:manualLayout>
          <c:xMode val="edge"/>
          <c:yMode val="edge"/>
          <c:x val="8.5268615568224928E-3"/>
          <c:y val="1.2181240502831883E-2"/>
          <c:w val="4.917964438608341E-2"/>
          <c:h val="0.54865036607266204"/>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4"/>
          <c:order val="0"/>
          <c:tx>
            <c:strRef>
              <c:f>'Graph Data'!$B$28</c:f>
              <c:strCache>
                <c:ptCount val="1"/>
                <c:pt idx="0">
                  <c:v>2010</c:v>
                </c:pt>
              </c:strCache>
            </c:strRef>
          </c:tx>
          <c:spPr>
            <a:solidFill>
              <a:srgbClr val="DBD0E2"/>
            </a:solidFill>
            <a:ln w="12700">
              <a:solidFill>
                <a:srgbClr val="000000"/>
              </a:solidFill>
              <a:prstDash val="solid"/>
            </a:ln>
          </c:spPr>
          <c:invertIfNegative val="0"/>
          <c:dLbls>
            <c:numFmt formatCode="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Data'!$B$70:$B$73</c:f>
              <c:numCache>
                <c:formatCode>_(* #,##0_);_(* \(#,##0\);_(* "-"??_);_(@_)</c:formatCode>
                <c:ptCount val="4"/>
                <c:pt idx="0">
                  <c:v>493</c:v>
                </c:pt>
                <c:pt idx="1">
                  <c:v>519</c:v>
                </c:pt>
                <c:pt idx="2">
                  <c:v>532</c:v>
                </c:pt>
                <c:pt idx="3">
                  <c:v>470</c:v>
                </c:pt>
              </c:numCache>
            </c:numRef>
          </c:val>
        </c:ser>
        <c:ser>
          <c:idx val="5"/>
          <c:order val="1"/>
          <c:tx>
            <c:strRef>
              <c:f>'Graph Data'!$C$28</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Data'!$C$70:$C$73</c:f>
              <c:numCache>
                <c:formatCode>_(* #,##0_);_(* \(#,##0\);_(* "-"??_);_(@_)</c:formatCode>
                <c:ptCount val="4"/>
                <c:pt idx="0">
                  <c:v>548</c:v>
                </c:pt>
                <c:pt idx="1">
                  <c:v>563</c:v>
                </c:pt>
                <c:pt idx="2">
                  <c:v>568</c:v>
                </c:pt>
                <c:pt idx="3">
                  <c:v>498</c:v>
                </c:pt>
              </c:numCache>
            </c:numRef>
          </c:val>
        </c:ser>
        <c:ser>
          <c:idx val="2"/>
          <c:order val="2"/>
          <c:tx>
            <c:strRef>
              <c:f>'Graph Data'!$D$28</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Data'!$D$70:$D$73</c:f>
              <c:numCache>
                <c:formatCode>_(* #,##0_);_(* \(#,##0\);_(* "-"??_);_(@_)</c:formatCode>
                <c:ptCount val="4"/>
                <c:pt idx="0">
                  <c:v>620</c:v>
                </c:pt>
                <c:pt idx="1">
                  <c:v>634</c:v>
                </c:pt>
                <c:pt idx="2">
                  <c:v>638</c:v>
                </c:pt>
                <c:pt idx="3">
                  <c:v>566</c:v>
                </c:pt>
              </c:numCache>
            </c:numRef>
          </c:val>
        </c:ser>
        <c:ser>
          <c:idx val="6"/>
          <c:order val="3"/>
          <c:tx>
            <c:strRef>
              <c:f>'Graph Data'!$E$28</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Data'!$E$70:$E$73</c:f>
              <c:numCache>
                <c:formatCode>_(* #,##0_);_(* \(#,##0\);_(* "-"??_);_(@_)</c:formatCode>
                <c:ptCount val="4"/>
                <c:pt idx="0">
                  <c:v>666</c:v>
                </c:pt>
                <c:pt idx="1">
                  <c:v>666</c:v>
                </c:pt>
                <c:pt idx="2">
                  <c:v>680</c:v>
                </c:pt>
                <c:pt idx="3">
                  <c:v>592</c:v>
                </c:pt>
              </c:numCache>
            </c:numRef>
          </c:val>
        </c:ser>
        <c:ser>
          <c:idx val="7"/>
          <c:order val="4"/>
          <c:tx>
            <c:strRef>
              <c:f>'Graph Data'!$F$28</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Data'!$F$70:$F$73</c:f>
              <c:numCache>
                <c:formatCode>_(* #,##0_);_(* \(#,##0\);_(* "-"??_);_(@_)</c:formatCode>
                <c:ptCount val="4"/>
                <c:pt idx="0">
                  <c:v>690</c:v>
                </c:pt>
                <c:pt idx="1">
                  <c:v>708</c:v>
                </c:pt>
                <c:pt idx="2">
                  <c:v>700</c:v>
                </c:pt>
                <c:pt idx="3">
                  <c:v>629</c:v>
                </c:pt>
              </c:numCache>
            </c:numRef>
          </c:val>
        </c:ser>
        <c:ser>
          <c:idx val="8"/>
          <c:order val="5"/>
          <c:tx>
            <c:strRef>
              <c:f>'Graph Data'!$G$28</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Data'!$A$63:$A$66</c:f>
              <c:strCache>
                <c:ptCount val="4"/>
                <c:pt idx="0">
                  <c:v>Q1</c:v>
                </c:pt>
                <c:pt idx="1">
                  <c:v>Q2</c:v>
                </c:pt>
                <c:pt idx="2">
                  <c:v>Q3</c:v>
                </c:pt>
                <c:pt idx="3">
                  <c:v>Q4</c:v>
                </c:pt>
              </c:strCache>
            </c:strRef>
          </c:cat>
          <c:val>
            <c:numRef>
              <c:f>'Graph Data'!$G$70:$G$73</c:f>
              <c:numCache>
                <c:formatCode>_(* #,##0_);_(* \(#,##0\);_(* "-"??_);_(@_)</c:formatCode>
                <c:ptCount val="4"/>
                <c:pt idx="0">
                  <c:v>744</c:v>
                </c:pt>
                <c:pt idx="1">
                  <c:v>719</c:v>
                </c:pt>
                <c:pt idx="2">
                  <c:v>715</c:v>
                </c:pt>
                <c:pt idx="3">
                  <c:v>628</c:v>
                </c:pt>
              </c:numCache>
            </c:numRef>
          </c:val>
        </c:ser>
        <c:dLbls>
          <c:showLegendKey val="0"/>
          <c:showVal val="0"/>
          <c:showCatName val="0"/>
          <c:showSerName val="0"/>
          <c:showPercent val="0"/>
          <c:showBubbleSize val="0"/>
        </c:dLbls>
        <c:gapWidth val="150"/>
        <c:axId val="505447768"/>
        <c:axId val="505446592"/>
      </c:barChart>
      <c:catAx>
        <c:axId val="505447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05446592"/>
        <c:crosses val="autoZero"/>
        <c:auto val="1"/>
        <c:lblAlgn val="ctr"/>
        <c:lblOffset val="100"/>
        <c:tickLblSkip val="1"/>
        <c:tickMarkSkip val="1"/>
        <c:noMultiLvlLbl val="0"/>
      </c:catAx>
      <c:valAx>
        <c:axId val="505446592"/>
        <c:scaling>
          <c:orientation val="minMax"/>
        </c:scaling>
        <c:delete val="1"/>
        <c:axPos val="l"/>
        <c:numFmt formatCode="_(* #,##0_);_(* \(#,##0\);_(* &quot;-&quot;??_);_(@_)" sourceLinked="1"/>
        <c:majorTickMark val="out"/>
        <c:minorTickMark val="none"/>
        <c:tickLblPos val="nextTo"/>
        <c:crossAx val="505447768"/>
        <c:crosses val="autoZero"/>
        <c:crossBetween val="between"/>
      </c:valAx>
      <c:spPr>
        <a:noFill/>
        <a:ln w="25400">
          <a:noFill/>
        </a:ln>
      </c:spPr>
    </c:plotArea>
    <c:legend>
      <c:legendPos val="r"/>
      <c:layout>
        <c:manualLayout>
          <c:xMode val="edge"/>
          <c:yMode val="edge"/>
          <c:x val="5.1913916743313061E-3"/>
          <c:y val="1.7341067660660067E-2"/>
          <c:w val="4.2390769529877137E-2"/>
          <c:h val="0.63530646904431065"/>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Data'!$BC$6:$BC$25</c:f>
              <c:strCache>
                <c:ptCount val="20"/>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strCache>
            </c:strRef>
          </c:cat>
          <c:val>
            <c:numRef>
              <c:f>'Graph Data'!$BD$6:$BD$25</c:f>
              <c:numCache>
                <c:formatCode>0.00</c:formatCode>
                <c:ptCount val="20"/>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pt idx="18">
                  <c:v>0.97</c:v>
                </c:pt>
                <c:pt idx="19">
                  <c:v>1.0077423512774375</c:v>
                </c:pt>
              </c:numCache>
            </c:numRef>
          </c:val>
        </c:ser>
        <c:dLbls>
          <c:showLegendKey val="0"/>
          <c:showVal val="0"/>
          <c:showCatName val="0"/>
          <c:showSerName val="0"/>
          <c:showPercent val="0"/>
          <c:showBubbleSize val="0"/>
        </c:dLbls>
        <c:gapWidth val="71"/>
        <c:overlap val="59"/>
        <c:axId val="505449728"/>
        <c:axId val="505450120"/>
      </c:barChart>
      <c:catAx>
        <c:axId val="5054497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505450120"/>
        <c:crosses val="autoZero"/>
        <c:auto val="1"/>
        <c:lblAlgn val="ctr"/>
        <c:lblOffset val="100"/>
        <c:noMultiLvlLbl val="0"/>
      </c:catAx>
      <c:valAx>
        <c:axId val="505450120"/>
        <c:scaling>
          <c:orientation val="minMax"/>
        </c:scaling>
        <c:delete val="1"/>
        <c:axPos val="l"/>
        <c:numFmt formatCode="0.00" sourceLinked="1"/>
        <c:majorTickMark val="out"/>
        <c:minorTickMark val="none"/>
        <c:tickLblPos val="nextTo"/>
        <c:crossAx val="5054497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Data'!$F$5,'Graph Data'!$F$9,'Graph Data'!$F$13,'Graph Data'!$F$17,'Graph Data'!$F$21,'Graph Data'!$F$25)</c:f>
              <c:strCache>
                <c:ptCount val="6"/>
                <c:pt idx="0">
                  <c:v>Q4-10</c:v>
                </c:pt>
                <c:pt idx="1">
                  <c:v>Q4-11</c:v>
                </c:pt>
                <c:pt idx="2">
                  <c:v>Q4-12</c:v>
                </c:pt>
                <c:pt idx="3">
                  <c:v>Q4-13</c:v>
                </c:pt>
                <c:pt idx="4">
                  <c:v>Q4-14</c:v>
                </c:pt>
                <c:pt idx="5">
                  <c:v>Q4-15</c:v>
                </c:pt>
              </c:strCache>
            </c:strRef>
          </c:cat>
          <c:val>
            <c:numRef>
              <c:f>('Graph Data'!$G$5,'Graph Data'!$G$9,'Graph Data'!$G$13,'Graph Data'!$G$17,'Graph Data'!$G$21,'Graph Data'!$G$25)</c:f>
              <c:numCache>
                <c:formatCode>_(* #,##0_);_(* \(#,##0\);_(* "-"??_);_(@_)</c:formatCode>
                <c:ptCount val="6"/>
                <c:pt idx="0">
                  <c:v>6971</c:v>
                </c:pt>
                <c:pt idx="1">
                  <c:v>7340</c:v>
                </c:pt>
                <c:pt idx="2">
                  <c:v>7670</c:v>
                </c:pt>
                <c:pt idx="3">
                  <c:v>7807</c:v>
                </c:pt>
                <c:pt idx="4">
                  <c:v>8281</c:v>
                </c:pt>
                <c:pt idx="5">
                  <c:v>8457</c:v>
                </c:pt>
              </c:numCache>
            </c:numRef>
          </c:val>
        </c:ser>
        <c:dLbls>
          <c:showLegendKey val="0"/>
          <c:showVal val="0"/>
          <c:showCatName val="0"/>
          <c:showSerName val="0"/>
          <c:showPercent val="0"/>
          <c:showBubbleSize val="0"/>
        </c:dLbls>
        <c:gapWidth val="130"/>
        <c:axId val="505450904"/>
        <c:axId val="505451296"/>
      </c:barChart>
      <c:catAx>
        <c:axId val="505450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505451296"/>
        <c:crosses val="autoZero"/>
        <c:auto val="1"/>
        <c:lblAlgn val="ctr"/>
        <c:lblOffset val="100"/>
        <c:tickLblSkip val="1"/>
        <c:tickMarkSkip val="1"/>
        <c:noMultiLvlLbl val="0"/>
      </c:catAx>
      <c:valAx>
        <c:axId val="505451296"/>
        <c:scaling>
          <c:orientation val="minMax"/>
        </c:scaling>
        <c:delete val="1"/>
        <c:axPos val="l"/>
        <c:numFmt formatCode="_(* #,##0_);_(* \(#,##0\);_(* &quot;-&quot;??_);_(@_)" sourceLinked="1"/>
        <c:majorTickMark val="out"/>
        <c:minorTickMark val="none"/>
        <c:tickLblPos val="nextTo"/>
        <c:crossAx val="50545090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Q4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Data'!$A$115</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Data'!$B$114:$G$114</c:f>
              <c:strCache>
                <c:ptCount val="6"/>
                <c:pt idx="0">
                  <c:v>Q4-10</c:v>
                </c:pt>
                <c:pt idx="1">
                  <c:v>Q4-11</c:v>
                </c:pt>
                <c:pt idx="2">
                  <c:v>Q4-12</c:v>
                </c:pt>
                <c:pt idx="3">
                  <c:v>Q4-13</c:v>
                </c:pt>
                <c:pt idx="4">
                  <c:v>Q4-14</c:v>
                </c:pt>
                <c:pt idx="5">
                  <c:v>Q4-15</c:v>
                </c:pt>
              </c:strCache>
            </c:strRef>
          </c:cat>
          <c:val>
            <c:numRef>
              <c:f>'Graph Data'!$B$115:$G$115</c:f>
              <c:numCache>
                <c:formatCode>0%</c:formatCode>
                <c:ptCount val="6"/>
                <c:pt idx="0">
                  <c:v>0.49861133935907964</c:v>
                </c:pt>
                <c:pt idx="1">
                  <c:v>0.53999999999999992</c:v>
                </c:pt>
                <c:pt idx="2">
                  <c:v>0.56999999999999995</c:v>
                </c:pt>
                <c:pt idx="3">
                  <c:v>0.61999999999999988</c:v>
                </c:pt>
                <c:pt idx="4">
                  <c:v>0.65999999999999992</c:v>
                </c:pt>
                <c:pt idx="5">
                  <c:v>0.67999999999999994</c:v>
                </c:pt>
              </c:numCache>
            </c:numRef>
          </c:val>
        </c:ser>
        <c:ser>
          <c:idx val="1"/>
          <c:order val="1"/>
          <c:tx>
            <c:strRef>
              <c:f>'Graph Data'!$A$116</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2132241431604489E-3"/>
                  <c:y val="2.5591810620601407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Data'!$B$114:$G$114</c:f>
              <c:strCache>
                <c:ptCount val="6"/>
                <c:pt idx="0">
                  <c:v>Q4-10</c:v>
                </c:pt>
                <c:pt idx="1">
                  <c:v>Q4-11</c:v>
                </c:pt>
                <c:pt idx="2">
                  <c:v>Q4-12</c:v>
                </c:pt>
                <c:pt idx="3">
                  <c:v>Q4-13</c:v>
                </c:pt>
                <c:pt idx="4">
                  <c:v>Q4-14</c:v>
                </c:pt>
                <c:pt idx="5">
                  <c:v>Q4-15</c:v>
                </c:pt>
              </c:strCache>
            </c:strRef>
          </c:cat>
          <c:val>
            <c:numRef>
              <c:f>'Graph Data'!$B$116:$G$116</c:f>
              <c:numCache>
                <c:formatCode>0%</c:formatCode>
                <c:ptCount val="6"/>
                <c:pt idx="0">
                  <c:v>7.0000000000000007E-2</c:v>
                </c:pt>
                <c:pt idx="1">
                  <c:v>0.06</c:v>
                </c:pt>
                <c:pt idx="2">
                  <c:v>0.06</c:v>
                </c:pt>
                <c:pt idx="3">
                  <c:v>0.06</c:v>
                </c:pt>
                <c:pt idx="4">
                  <c:v>0.05</c:v>
                </c:pt>
                <c:pt idx="5">
                  <c:v>0.05</c:v>
                </c:pt>
              </c:numCache>
            </c:numRef>
          </c:val>
        </c:ser>
        <c:ser>
          <c:idx val="3"/>
          <c:order val="2"/>
          <c:tx>
            <c:strRef>
              <c:f>'Graph Data'!$A$118</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Data'!$B$114:$G$114</c:f>
              <c:strCache>
                <c:ptCount val="6"/>
                <c:pt idx="0">
                  <c:v>Q4-10</c:v>
                </c:pt>
                <c:pt idx="1">
                  <c:v>Q4-11</c:v>
                </c:pt>
                <c:pt idx="2">
                  <c:v>Q4-12</c:v>
                </c:pt>
                <c:pt idx="3">
                  <c:v>Q4-13</c:v>
                </c:pt>
                <c:pt idx="4">
                  <c:v>Q4-14</c:v>
                </c:pt>
                <c:pt idx="5">
                  <c:v>Q4-15</c:v>
                </c:pt>
              </c:strCache>
            </c:strRef>
          </c:cat>
          <c:val>
            <c:numRef>
              <c:f>'Graph Data'!$B$118:$G$118</c:f>
              <c:numCache>
                <c:formatCode>0%</c:formatCode>
                <c:ptCount val="6"/>
                <c:pt idx="0">
                  <c:v>0.42138866064092029</c:v>
                </c:pt>
                <c:pt idx="1">
                  <c:v>0.38</c:v>
                </c:pt>
                <c:pt idx="2">
                  <c:v>0.36</c:v>
                </c:pt>
                <c:pt idx="3">
                  <c:v>0.31</c:v>
                </c:pt>
                <c:pt idx="4">
                  <c:v>0.28000000000000003</c:v>
                </c:pt>
                <c:pt idx="5">
                  <c:v>0.25</c:v>
                </c:pt>
              </c:numCache>
            </c:numRef>
          </c:val>
        </c:ser>
        <c:ser>
          <c:idx val="4"/>
          <c:order val="3"/>
          <c:tx>
            <c:strRef>
              <c:f>'Graph Data'!$A$117</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1.791426743442098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799732719142156E-3"/>
                  <c:y val="-4.126064856096443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4.1644976574700676E-3"/>
                  <c:y val="-2.594033722438394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Data'!$B$114:$G$114</c:f>
              <c:strCache>
                <c:ptCount val="6"/>
                <c:pt idx="0">
                  <c:v>Q4-10</c:v>
                </c:pt>
                <c:pt idx="1">
                  <c:v>Q4-11</c:v>
                </c:pt>
                <c:pt idx="2">
                  <c:v>Q4-12</c:v>
                </c:pt>
                <c:pt idx="3">
                  <c:v>Q4-13</c:v>
                </c:pt>
                <c:pt idx="4">
                  <c:v>Q4-14</c:v>
                </c:pt>
                <c:pt idx="5">
                  <c:v>Q4-15</c:v>
                </c:pt>
              </c:strCache>
            </c:strRef>
          </c:cat>
          <c:val>
            <c:numRef>
              <c:f>'Graph Data'!$B$117:$G$117</c:f>
              <c:numCache>
                <c:formatCode>0%</c:formatCode>
                <c:ptCount val="6"/>
                <c:pt idx="0">
                  <c:v>0.01</c:v>
                </c:pt>
                <c:pt idx="1">
                  <c:v>0.02</c:v>
                </c:pt>
                <c:pt idx="2">
                  <c:v>0.01</c:v>
                </c:pt>
                <c:pt idx="3">
                  <c:v>0.01</c:v>
                </c:pt>
                <c:pt idx="4">
                  <c:v>0.01</c:v>
                </c:pt>
                <c:pt idx="5">
                  <c:v>0.02</c:v>
                </c:pt>
              </c:numCache>
            </c:numRef>
          </c:val>
        </c:ser>
        <c:dLbls>
          <c:showLegendKey val="0"/>
          <c:showVal val="0"/>
          <c:showCatName val="0"/>
          <c:showSerName val="0"/>
          <c:showPercent val="0"/>
          <c:showBubbleSize val="0"/>
        </c:dLbls>
        <c:gapWidth val="150"/>
        <c:overlap val="100"/>
        <c:axId val="505452080"/>
        <c:axId val="505452472"/>
      </c:barChart>
      <c:catAx>
        <c:axId val="505452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505452472"/>
        <c:crosses val="autoZero"/>
        <c:auto val="1"/>
        <c:lblAlgn val="ctr"/>
        <c:lblOffset val="100"/>
        <c:tickLblSkip val="1"/>
        <c:tickMarkSkip val="1"/>
        <c:noMultiLvlLbl val="0"/>
      </c:catAx>
      <c:valAx>
        <c:axId val="505452472"/>
        <c:scaling>
          <c:orientation val="minMax"/>
        </c:scaling>
        <c:delete val="1"/>
        <c:axPos val="l"/>
        <c:numFmt formatCode="0%" sourceLinked="1"/>
        <c:majorTickMark val="out"/>
        <c:minorTickMark val="none"/>
        <c:tickLblPos val="nextTo"/>
        <c:crossAx val="505452080"/>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41</xdr:row>
      <xdr:rowOff>114300</xdr:rowOff>
    </xdr:from>
    <xdr:to>
      <xdr:col>11</xdr:col>
      <xdr:colOff>520700</xdr:colOff>
      <xdr:row>54</xdr:row>
      <xdr:rowOff>38100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41</xdr:row>
      <xdr:rowOff>47625</xdr:rowOff>
    </xdr:from>
    <xdr:to>
      <xdr:col>11</xdr:col>
      <xdr:colOff>838200</xdr:colOff>
      <xdr:row>61</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107950</xdr:colOff>
      <xdr:row>40</xdr:row>
      <xdr:rowOff>0</xdr:rowOff>
    </xdr:from>
    <xdr:to>
      <xdr:col>13</xdr:col>
      <xdr:colOff>98425</xdr:colOff>
      <xdr:row>58</xdr:row>
      <xdr:rowOff>47625</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11206</xdr:colOff>
      <xdr:row>29</xdr:row>
      <xdr:rowOff>200025</xdr:rowOff>
    </xdr:from>
    <xdr:to>
      <xdr:col>11</xdr:col>
      <xdr:colOff>68356</xdr:colOff>
      <xdr:row>46</xdr:row>
      <xdr:rowOff>174812</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0.01817</cdr:x>
      <cdr:y>0.39205</cdr:y>
    </cdr:from>
    <cdr:to>
      <cdr:x>0.04026</cdr:x>
      <cdr:y>0.43791</cdr:y>
    </cdr:to>
    <cdr:sp macro="" textlink="">
      <cdr:nvSpPr>
        <cdr:cNvPr id="4184069" name="Text Box 1"/>
        <cdr:cNvSpPr txBox="1">
          <a:spLocks xmlns:a="http://schemas.openxmlformats.org/drawingml/2006/main" noChangeArrowheads="1"/>
        </cdr:cNvSpPr>
      </cdr:nvSpPr>
      <cdr:spPr bwMode="auto">
        <a:xfrm xmlns:a="http://schemas.openxmlformats.org/drawingml/2006/main" flipH="1">
          <a:off x="239124" y="1518972"/>
          <a:ext cx="290634" cy="177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32</a:t>
          </a:r>
        </a:p>
      </cdr:txBody>
    </cdr:sp>
  </cdr:relSizeAnchor>
  <cdr:relSizeAnchor xmlns:cdr="http://schemas.openxmlformats.org/drawingml/2006/chartDrawing">
    <cdr:from>
      <cdr:x>0.09624</cdr:x>
      <cdr:y>0.28677</cdr:y>
    </cdr:from>
    <cdr:to>
      <cdr:x>0.12416</cdr:x>
      <cdr:y>0.33622</cdr:y>
    </cdr:to>
    <cdr:sp macro="" textlink="">
      <cdr:nvSpPr>
        <cdr:cNvPr id="4184071" name="Text Box 1"/>
        <cdr:cNvSpPr txBox="1">
          <a:spLocks xmlns:a="http://schemas.openxmlformats.org/drawingml/2006/main" noChangeArrowheads="1"/>
        </cdr:cNvSpPr>
      </cdr:nvSpPr>
      <cdr:spPr bwMode="auto">
        <a:xfrm xmlns:a="http://schemas.openxmlformats.org/drawingml/2006/main">
          <a:off x="1266250" y="1111079"/>
          <a:ext cx="367339" cy="1915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0.05725</cdr:x>
      <cdr:y>0.38958</cdr:y>
    </cdr:from>
    <cdr:to>
      <cdr:x>0.08061</cdr:x>
      <cdr:y>0.43781</cdr:y>
    </cdr:to>
    <cdr:sp macro="" textlink="">
      <cdr:nvSpPr>
        <cdr:cNvPr id="9" name="Text Box 1"/>
        <cdr:cNvSpPr txBox="1">
          <a:spLocks xmlns:a="http://schemas.openxmlformats.org/drawingml/2006/main" noChangeArrowheads="1"/>
        </cdr:cNvSpPr>
      </cdr:nvSpPr>
      <cdr:spPr bwMode="auto">
        <a:xfrm xmlns:a="http://schemas.openxmlformats.org/drawingml/2006/main">
          <a:off x="753269" y="1509389"/>
          <a:ext cx="307344" cy="1868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32</a:t>
          </a:r>
        </a:p>
      </cdr:txBody>
    </cdr:sp>
  </cdr:relSizeAnchor>
  <cdr:relSizeAnchor xmlns:cdr="http://schemas.openxmlformats.org/drawingml/2006/chartDrawing">
    <cdr:from>
      <cdr:x>0.13798</cdr:x>
      <cdr:y>0.22603</cdr:y>
    </cdr:from>
    <cdr:to>
      <cdr:x>0.15927</cdr:x>
      <cdr:y>0.28098</cdr:y>
    </cdr:to>
    <cdr:sp macro="" textlink="">
      <cdr:nvSpPr>
        <cdr:cNvPr id="11" name="Text Box 1"/>
        <cdr:cNvSpPr txBox="1">
          <a:spLocks xmlns:a="http://schemas.openxmlformats.org/drawingml/2006/main" noChangeArrowheads="1"/>
        </cdr:cNvSpPr>
      </cdr:nvSpPr>
      <cdr:spPr bwMode="auto">
        <a:xfrm xmlns:a="http://schemas.openxmlformats.org/drawingml/2006/main">
          <a:off x="1815352" y="875739"/>
          <a:ext cx="280147" cy="2129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66</a:t>
          </a:r>
        </a:p>
      </cdr:txBody>
    </cdr:sp>
  </cdr:relSizeAnchor>
  <cdr:relSizeAnchor xmlns:cdr="http://schemas.openxmlformats.org/drawingml/2006/chartDrawing">
    <cdr:from>
      <cdr:x>0.17801</cdr:x>
      <cdr:y>0.25495</cdr:y>
    </cdr:from>
    <cdr:to>
      <cdr:x>0.2047</cdr:x>
      <cdr:y>0.31326</cdr:y>
    </cdr:to>
    <cdr:sp macro="" textlink="">
      <cdr:nvSpPr>
        <cdr:cNvPr id="14" name="Text Box 1"/>
        <cdr:cNvSpPr txBox="1">
          <a:spLocks xmlns:a="http://schemas.openxmlformats.org/drawingml/2006/main" noChangeArrowheads="1"/>
        </cdr:cNvSpPr>
      </cdr:nvSpPr>
      <cdr:spPr bwMode="auto">
        <a:xfrm xmlns:a="http://schemas.openxmlformats.org/drawingml/2006/main">
          <a:off x="2342038" y="987805"/>
          <a:ext cx="351156" cy="2259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0.21705</cdr:x>
      <cdr:y>0.26071</cdr:y>
    </cdr:from>
    <cdr:to>
      <cdr:x>0.23749</cdr:x>
      <cdr:y>0.31215</cdr:y>
    </cdr:to>
    <cdr:sp macro="" textlink="">
      <cdr:nvSpPr>
        <cdr:cNvPr id="15" name="Text Box 1"/>
        <cdr:cNvSpPr txBox="1">
          <a:spLocks xmlns:a="http://schemas.openxmlformats.org/drawingml/2006/main" noChangeArrowheads="1"/>
        </cdr:cNvSpPr>
      </cdr:nvSpPr>
      <cdr:spPr bwMode="auto">
        <a:xfrm xmlns:a="http://schemas.openxmlformats.org/drawingml/2006/main">
          <a:off x="2855723" y="1010100"/>
          <a:ext cx="268925" cy="1993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0.25892</cdr:x>
      <cdr:y>0.19421</cdr:y>
    </cdr:from>
    <cdr:to>
      <cdr:x>0.2781</cdr:x>
      <cdr:y>0.25591</cdr:y>
    </cdr:to>
    <cdr:sp macro="" textlink="">
      <cdr:nvSpPr>
        <cdr:cNvPr id="16" name="Text Box 1"/>
        <cdr:cNvSpPr txBox="1">
          <a:spLocks xmlns:a="http://schemas.openxmlformats.org/drawingml/2006/main" noChangeArrowheads="1"/>
        </cdr:cNvSpPr>
      </cdr:nvSpPr>
      <cdr:spPr bwMode="auto">
        <a:xfrm xmlns:a="http://schemas.openxmlformats.org/drawingml/2006/main">
          <a:off x="3406576" y="752471"/>
          <a:ext cx="252348" cy="2390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0.29857</cdr:x>
      <cdr:y>0.16357</cdr:y>
    </cdr:from>
    <cdr:to>
      <cdr:x>0.32221</cdr:x>
      <cdr:y>0.20678</cdr:y>
    </cdr:to>
    <cdr:sp macro="" textlink="">
      <cdr:nvSpPr>
        <cdr:cNvPr id="17" name="Text Box 1"/>
        <cdr:cNvSpPr txBox="1">
          <a:spLocks xmlns:a="http://schemas.openxmlformats.org/drawingml/2006/main" noChangeArrowheads="1"/>
        </cdr:cNvSpPr>
      </cdr:nvSpPr>
      <cdr:spPr bwMode="auto">
        <a:xfrm xmlns:a="http://schemas.openxmlformats.org/drawingml/2006/main">
          <a:off x="3928290" y="633747"/>
          <a:ext cx="311027" cy="1674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0.34153</cdr:x>
      <cdr:y>0.25206</cdr:y>
    </cdr:from>
    <cdr:to>
      <cdr:x>0.35516</cdr:x>
      <cdr:y>0.30701</cdr:y>
    </cdr:to>
    <cdr:sp macro="" textlink="">
      <cdr:nvSpPr>
        <cdr:cNvPr id="19" name="Text Box 1"/>
        <cdr:cNvSpPr txBox="1">
          <a:spLocks xmlns:a="http://schemas.openxmlformats.org/drawingml/2006/main" noChangeArrowheads="1"/>
        </cdr:cNvSpPr>
      </cdr:nvSpPr>
      <cdr:spPr bwMode="auto">
        <a:xfrm xmlns:a="http://schemas.openxmlformats.org/drawingml/2006/main">
          <a:off x="4493507" y="976599"/>
          <a:ext cx="179328" cy="2129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0.3781</cdr:x>
      <cdr:y>0.24525</cdr:y>
    </cdr:from>
    <cdr:to>
      <cdr:x>0.39605</cdr:x>
      <cdr:y>0.28966</cdr:y>
    </cdr:to>
    <cdr:sp macro="" textlink="">
      <cdr:nvSpPr>
        <cdr:cNvPr id="20" name="Text Box 1"/>
        <cdr:cNvSpPr txBox="1">
          <a:spLocks xmlns:a="http://schemas.openxmlformats.org/drawingml/2006/main" noChangeArrowheads="1"/>
        </cdr:cNvSpPr>
      </cdr:nvSpPr>
      <cdr:spPr bwMode="auto">
        <a:xfrm xmlns:a="http://schemas.openxmlformats.org/drawingml/2006/main">
          <a:off x="4974539" y="950201"/>
          <a:ext cx="236165" cy="1720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0.41714</cdr:x>
      <cdr:y>0.21237</cdr:y>
    </cdr:from>
    <cdr:to>
      <cdr:x>0.44135</cdr:x>
      <cdr:y>0.26777</cdr:y>
    </cdr:to>
    <cdr:sp macro="" textlink="">
      <cdr:nvSpPr>
        <cdr:cNvPr id="21" name="Text Box 1"/>
        <cdr:cNvSpPr txBox="1">
          <a:spLocks xmlns:a="http://schemas.openxmlformats.org/drawingml/2006/main" noChangeArrowheads="1"/>
        </cdr:cNvSpPr>
      </cdr:nvSpPr>
      <cdr:spPr bwMode="auto">
        <a:xfrm xmlns:a="http://schemas.openxmlformats.org/drawingml/2006/main">
          <a:off x="5488290" y="822831"/>
          <a:ext cx="318527" cy="2146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0.45907</cdr:x>
      <cdr:y>0.2376</cdr:y>
    </cdr:from>
    <cdr:to>
      <cdr:x>0.47661</cdr:x>
      <cdr:y>0.28367</cdr:y>
    </cdr:to>
    <cdr:sp macro="" textlink="">
      <cdr:nvSpPr>
        <cdr:cNvPr id="23" name="Text Box 1"/>
        <cdr:cNvSpPr txBox="1">
          <a:spLocks xmlns:a="http://schemas.openxmlformats.org/drawingml/2006/main" noChangeArrowheads="1"/>
        </cdr:cNvSpPr>
      </cdr:nvSpPr>
      <cdr:spPr bwMode="auto">
        <a:xfrm xmlns:a="http://schemas.openxmlformats.org/drawingml/2006/main">
          <a:off x="6039933" y="920552"/>
          <a:ext cx="230771" cy="1784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0.49825</cdr:x>
      <cdr:y>0.30991</cdr:y>
    </cdr:from>
    <cdr:to>
      <cdr:x>0.51699</cdr:x>
      <cdr:y>0.35329</cdr:y>
    </cdr:to>
    <cdr:sp macro="" textlink="">
      <cdr:nvSpPr>
        <cdr:cNvPr id="24" name="Text Box 1"/>
        <cdr:cNvSpPr txBox="1">
          <a:spLocks xmlns:a="http://schemas.openxmlformats.org/drawingml/2006/main" noChangeArrowheads="1"/>
        </cdr:cNvSpPr>
      </cdr:nvSpPr>
      <cdr:spPr bwMode="auto">
        <a:xfrm xmlns:a="http://schemas.openxmlformats.org/drawingml/2006/main">
          <a:off x="6555414" y="1200723"/>
          <a:ext cx="246559" cy="1680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0.53913</cdr:x>
      <cdr:y>0.33883</cdr:y>
    </cdr:from>
    <cdr:to>
      <cdr:x>0.55532</cdr:x>
      <cdr:y>0.38799</cdr:y>
    </cdr:to>
    <cdr:sp macro="" textlink="">
      <cdr:nvSpPr>
        <cdr:cNvPr id="25" name="Text Box 1"/>
        <cdr:cNvSpPr txBox="1">
          <a:spLocks xmlns:a="http://schemas.openxmlformats.org/drawingml/2006/main" noChangeArrowheads="1"/>
        </cdr:cNvSpPr>
      </cdr:nvSpPr>
      <cdr:spPr bwMode="auto">
        <a:xfrm xmlns:a="http://schemas.openxmlformats.org/drawingml/2006/main">
          <a:off x="7093265" y="1312780"/>
          <a:ext cx="213009" cy="1904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0.57811</cdr:x>
      <cdr:y>0.29788</cdr:y>
    </cdr:from>
    <cdr:to>
      <cdr:x>0.60339</cdr:x>
      <cdr:y>0.35781</cdr:y>
    </cdr:to>
    <cdr:sp macro="" textlink="">
      <cdr:nvSpPr>
        <cdr:cNvPr id="26" name="Text Box 1"/>
        <cdr:cNvSpPr txBox="1">
          <a:spLocks xmlns:a="http://schemas.openxmlformats.org/drawingml/2006/main" noChangeArrowheads="1"/>
        </cdr:cNvSpPr>
      </cdr:nvSpPr>
      <cdr:spPr bwMode="auto">
        <a:xfrm xmlns:a="http://schemas.openxmlformats.org/drawingml/2006/main">
          <a:off x="7606095" y="1154129"/>
          <a:ext cx="332605" cy="2321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0.6188</cdr:x>
      <cdr:y>0.26092</cdr:y>
    </cdr:from>
    <cdr:to>
      <cdr:x>0.64408</cdr:x>
      <cdr:y>0.32085</cdr:y>
    </cdr:to>
    <cdr:sp macro="" textlink="">
      <cdr:nvSpPr>
        <cdr:cNvPr id="27" name="Text Box 1"/>
        <cdr:cNvSpPr txBox="1">
          <a:spLocks xmlns:a="http://schemas.openxmlformats.org/drawingml/2006/main" noChangeArrowheads="1"/>
        </cdr:cNvSpPr>
      </cdr:nvSpPr>
      <cdr:spPr bwMode="auto">
        <a:xfrm xmlns:a="http://schemas.openxmlformats.org/drawingml/2006/main">
          <a:off x="8141401" y="1010932"/>
          <a:ext cx="332605" cy="2321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0.65838</cdr:x>
      <cdr:y>0.30701</cdr:y>
    </cdr:from>
    <cdr:to>
      <cdr:x>0.6769</cdr:x>
      <cdr:y>0.36673</cdr:y>
    </cdr:to>
    <cdr:sp macro="" textlink="">
      <cdr:nvSpPr>
        <cdr:cNvPr id="28" name="Text Box 1"/>
        <cdr:cNvSpPr txBox="1">
          <a:spLocks xmlns:a="http://schemas.openxmlformats.org/drawingml/2006/main" noChangeArrowheads="1"/>
        </cdr:cNvSpPr>
      </cdr:nvSpPr>
      <cdr:spPr bwMode="auto">
        <a:xfrm xmlns:a="http://schemas.openxmlformats.org/drawingml/2006/main">
          <a:off x="8662147" y="1189504"/>
          <a:ext cx="243658" cy="2313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0.69887</cdr:x>
      <cdr:y>0.3732</cdr:y>
    </cdr:from>
    <cdr:to>
      <cdr:x>0.72415</cdr:x>
      <cdr:y>0.42027</cdr:y>
    </cdr:to>
    <cdr:sp macro="" textlink="">
      <cdr:nvSpPr>
        <cdr:cNvPr id="29" name="Text Box 1"/>
        <cdr:cNvSpPr txBox="1">
          <a:spLocks xmlns:a="http://schemas.openxmlformats.org/drawingml/2006/main" noChangeArrowheads="1"/>
        </cdr:cNvSpPr>
      </cdr:nvSpPr>
      <cdr:spPr bwMode="auto">
        <a:xfrm xmlns:a="http://schemas.openxmlformats.org/drawingml/2006/main">
          <a:off x="9194911" y="1445952"/>
          <a:ext cx="332605" cy="1823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0.73969</cdr:x>
      <cdr:y>0.33543</cdr:y>
    </cdr:from>
    <cdr:to>
      <cdr:x>0.76497</cdr:x>
      <cdr:y>0.38646</cdr:y>
    </cdr:to>
    <cdr:sp macro="" textlink="">
      <cdr:nvSpPr>
        <cdr:cNvPr id="30" name="Text Box 1"/>
        <cdr:cNvSpPr txBox="1">
          <a:spLocks xmlns:a="http://schemas.openxmlformats.org/drawingml/2006/main" noChangeArrowheads="1"/>
        </cdr:cNvSpPr>
      </cdr:nvSpPr>
      <cdr:spPr bwMode="auto">
        <a:xfrm xmlns:a="http://schemas.openxmlformats.org/drawingml/2006/main">
          <a:off x="9731973" y="1299616"/>
          <a:ext cx="332604" cy="197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0.77932</cdr:x>
      <cdr:y>0.30991</cdr:y>
    </cdr:from>
    <cdr:to>
      <cdr:x>0.8003</cdr:x>
      <cdr:y>0.36173</cdr:y>
    </cdr:to>
    <cdr:sp macro="" textlink="">
      <cdr:nvSpPr>
        <cdr:cNvPr id="31" name="Text Box 1"/>
        <cdr:cNvSpPr txBox="1">
          <a:spLocks xmlns:a="http://schemas.openxmlformats.org/drawingml/2006/main" noChangeArrowheads="1"/>
        </cdr:cNvSpPr>
      </cdr:nvSpPr>
      <cdr:spPr bwMode="auto">
        <a:xfrm xmlns:a="http://schemas.openxmlformats.org/drawingml/2006/main">
          <a:off x="10253441" y="1200710"/>
          <a:ext cx="276030" cy="2007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0.81699</cdr:x>
      <cdr:y>0.33794</cdr:y>
    </cdr:from>
    <cdr:to>
      <cdr:x>0.84227</cdr:x>
      <cdr:y>0.38501</cdr:y>
    </cdr:to>
    <cdr:sp macro="" textlink="">
      <cdr:nvSpPr>
        <cdr:cNvPr id="32" name="Text Box 1"/>
        <cdr:cNvSpPr txBox="1">
          <a:spLocks xmlns:a="http://schemas.openxmlformats.org/drawingml/2006/main" noChangeArrowheads="1"/>
        </cdr:cNvSpPr>
      </cdr:nvSpPr>
      <cdr:spPr bwMode="auto">
        <a:xfrm xmlns:a="http://schemas.openxmlformats.org/drawingml/2006/main">
          <a:off x="10748968" y="1309323"/>
          <a:ext cx="332605" cy="1823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0.85768</cdr:x>
      <cdr:y>0.35907</cdr:y>
    </cdr:from>
    <cdr:to>
      <cdr:x>0.8766</cdr:x>
      <cdr:y>0.41014</cdr:y>
    </cdr:to>
    <cdr:sp macro="" textlink="">
      <cdr:nvSpPr>
        <cdr:cNvPr id="33" name="Text Box 1"/>
        <cdr:cNvSpPr txBox="1">
          <a:spLocks xmlns:a="http://schemas.openxmlformats.org/drawingml/2006/main" noChangeArrowheads="1"/>
        </cdr:cNvSpPr>
      </cdr:nvSpPr>
      <cdr:spPr bwMode="auto">
        <a:xfrm xmlns:a="http://schemas.openxmlformats.org/drawingml/2006/main">
          <a:off x="11284384" y="1391190"/>
          <a:ext cx="248927" cy="1978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0.89817</cdr:x>
      <cdr:y>0.30234</cdr:y>
    </cdr:from>
    <cdr:to>
      <cdr:x>0.91709</cdr:x>
      <cdr:y>0.35341</cdr:y>
    </cdr:to>
    <cdr:sp macro="" textlink="">
      <cdr:nvSpPr>
        <cdr:cNvPr id="34" name="Text Box 1"/>
        <cdr:cNvSpPr txBox="1">
          <a:spLocks xmlns:a="http://schemas.openxmlformats.org/drawingml/2006/main" noChangeArrowheads="1"/>
        </cdr:cNvSpPr>
      </cdr:nvSpPr>
      <cdr:spPr bwMode="auto">
        <a:xfrm xmlns:a="http://schemas.openxmlformats.org/drawingml/2006/main">
          <a:off x="11817035" y="1171392"/>
          <a:ext cx="248928" cy="1978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0.93774</cdr:x>
      <cdr:y>0.31858</cdr:y>
    </cdr:from>
    <cdr:to>
      <cdr:x>0.95711</cdr:x>
      <cdr:y>0.37064</cdr:y>
    </cdr:to>
    <cdr:sp macro="" textlink="">
      <cdr:nvSpPr>
        <cdr:cNvPr id="35" name="Text Box 1"/>
        <cdr:cNvSpPr txBox="1">
          <a:spLocks xmlns:a="http://schemas.openxmlformats.org/drawingml/2006/main" noChangeArrowheads="1"/>
        </cdr:cNvSpPr>
      </cdr:nvSpPr>
      <cdr:spPr bwMode="auto">
        <a:xfrm xmlns:a="http://schemas.openxmlformats.org/drawingml/2006/main">
          <a:off x="12337676" y="1234327"/>
          <a:ext cx="254905" cy="2017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27</xdr:row>
      <xdr:rowOff>317500</xdr:rowOff>
    </xdr:from>
    <xdr:to>
      <xdr:col>11</xdr:col>
      <xdr:colOff>762000</xdr:colOff>
      <xdr:row>44</xdr:row>
      <xdr:rowOff>88900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0.09572</cdr:x>
      <cdr:y>0.29817</cdr:y>
    </cdr:from>
    <cdr:to>
      <cdr:x>0.15687</cdr:x>
      <cdr:y>0.34563</cdr:y>
    </cdr:to>
    <cdr:sp macro="" textlink="">
      <cdr:nvSpPr>
        <cdr:cNvPr id="10" name="Text Box 1"/>
        <cdr:cNvSpPr txBox="1">
          <a:spLocks xmlns:a="http://schemas.openxmlformats.org/drawingml/2006/main" noChangeArrowheads="1"/>
        </cdr:cNvSpPr>
      </cdr:nvSpPr>
      <cdr:spPr bwMode="auto">
        <a:xfrm xmlns:a="http://schemas.openxmlformats.org/drawingml/2006/main">
          <a:off x="1094978" y="1295063"/>
          <a:ext cx="699527" cy="2061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10,560</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0.67645</cdr:x>
      <cdr:y>0.22566</cdr:y>
    </cdr:from>
    <cdr:to>
      <cdr:x>0.73834</cdr:x>
      <cdr:y>0.27829</cdr:y>
    </cdr:to>
    <cdr:sp macro="" textlink="">
      <cdr:nvSpPr>
        <cdr:cNvPr id="11" name="Text Box 1"/>
        <cdr:cNvSpPr txBox="1">
          <a:spLocks xmlns:a="http://schemas.openxmlformats.org/drawingml/2006/main" noChangeArrowheads="1"/>
        </cdr:cNvSpPr>
      </cdr:nvSpPr>
      <cdr:spPr bwMode="auto">
        <a:xfrm xmlns:a="http://schemas.openxmlformats.org/drawingml/2006/main">
          <a:off x="9404904" y="980149"/>
          <a:ext cx="860477" cy="228594"/>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12,228</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0.53224</cdr:x>
      <cdr:y>0.24838</cdr:y>
    </cdr:from>
    <cdr:to>
      <cdr:x>0.59413</cdr:x>
      <cdr:y>0.2983</cdr:y>
    </cdr:to>
    <cdr:sp macro="" textlink="">
      <cdr:nvSpPr>
        <cdr:cNvPr id="12" name="Text Box 1"/>
        <cdr:cNvSpPr txBox="1">
          <a:spLocks xmlns:a="http://schemas.openxmlformats.org/drawingml/2006/main" noChangeArrowheads="1"/>
        </cdr:cNvSpPr>
      </cdr:nvSpPr>
      <cdr:spPr bwMode="auto">
        <a:xfrm xmlns:a="http://schemas.openxmlformats.org/drawingml/2006/main">
          <a:off x="7399906" y="1078805"/>
          <a:ext cx="860476"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11,685</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0.24375</cdr:x>
      <cdr:y>0.28363</cdr:y>
    </cdr:from>
    <cdr:to>
      <cdr:x>0.30564</cdr:x>
      <cdr:y>0.33355</cdr:y>
    </cdr:to>
    <cdr:sp macro="" textlink="">
      <cdr:nvSpPr>
        <cdr:cNvPr id="14" name="Text Box 1"/>
        <cdr:cNvSpPr txBox="1">
          <a:spLocks xmlns:a="http://schemas.openxmlformats.org/drawingml/2006/main" noChangeArrowheads="1"/>
        </cdr:cNvSpPr>
      </cdr:nvSpPr>
      <cdr:spPr bwMode="auto">
        <a:xfrm xmlns:a="http://schemas.openxmlformats.org/drawingml/2006/main">
          <a:off x="3203178" y="1231919"/>
          <a:ext cx="813317"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11,050</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0.38503</cdr:x>
      <cdr:y>0.26023</cdr:y>
    </cdr:from>
    <cdr:to>
      <cdr:x>0.44692</cdr:x>
      <cdr:y>0.31015</cdr:y>
    </cdr:to>
    <cdr:sp macro="" textlink="">
      <cdr:nvSpPr>
        <cdr:cNvPr id="15" name="Text Box 1"/>
        <cdr:cNvSpPr txBox="1">
          <a:spLocks xmlns:a="http://schemas.openxmlformats.org/drawingml/2006/main" noChangeArrowheads="1"/>
        </cdr:cNvSpPr>
      </cdr:nvSpPr>
      <cdr:spPr bwMode="auto">
        <a:xfrm xmlns:a="http://schemas.openxmlformats.org/drawingml/2006/main">
          <a:off x="5353149" y="1130275"/>
          <a:ext cx="860477"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11,474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0.822</cdr:x>
      <cdr:y>0.20761</cdr:y>
    </cdr:from>
    <cdr:to>
      <cdr:x>0.88389</cdr:x>
      <cdr:y>0.26024</cdr:y>
    </cdr:to>
    <cdr:sp macro="" textlink="">
      <cdr:nvSpPr>
        <cdr:cNvPr id="16" name="Text Box 1"/>
        <cdr:cNvSpPr txBox="1">
          <a:spLocks xmlns:a="http://schemas.openxmlformats.org/drawingml/2006/main" noChangeArrowheads="1"/>
        </cdr:cNvSpPr>
      </cdr:nvSpPr>
      <cdr:spPr bwMode="auto">
        <a:xfrm xmlns:a="http://schemas.openxmlformats.org/drawingml/2006/main">
          <a:off x="11428533" y="901743"/>
          <a:ext cx="860477"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12,495</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0.06186</cdr:x>
      <cdr:y>0.35613</cdr:y>
    </cdr:from>
    <cdr:to>
      <cdr:x>0.11341</cdr:x>
      <cdr:y>0.43318</cdr:y>
    </cdr:to>
    <cdr:sp macro="" textlink="">
      <cdr:nvSpPr>
        <cdr:cNvPr id="13" name="Text Box 1"/>
        <cdr:cNvSpPr txBox="1">
          <a:spLocks xmlns:a="http://schemas.openxmlformats.org/drawingml/2006/main" noChangeArrowheads="1"/>
        </cdr:cNvSpPr>
      </cdr:nvSpPr>
      <cdr:spPr bwMode="auto">
        <a:xfrm xmlns:a="http://schemas.openxmlformats.org/drawingml/2006/main" rot="10800000">
          <a:off x="846539" y="1192908"/>
          <a:ext cx="705423" cy="2580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824</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0.37889</cdr:x>
      <cdr:y>0.31469</cdr:y>
    </cdr:from>
    <cdr:to>
      <cdr:x>0.4219</cdr:x>
      <cdr:y>0.40947</cdr:y>
    </cdr:to>
    <cdr:sp macro="" textlink="">
      <cdr:nvSpPr>
        <cdr:cNvPr id="15" name="Text Box 1"/>
        <cdr:cNvSpPr txBox="1">
          <a:spLocks xmlns:a="http://schemas.openxmlformats.org/drawingml/2006/main" noChangeArrowheads="1"/>
        </cdr:cNvSpPr>
      </cdr:nvSpPr>
      <cdr:spPr bwMode="auto">
        <a:xfrm xmlns:a="http://schemas.openxmlformats.org/drawingml/2006/main">
          <a:off x="5184778" y="1054090"/>
          <a:ext cx="588559" cy="3174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918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0.67949</cdr:x>
      <cdr:y>0.24852</cdr:y>
    </cdr:from>
    <cdr:to>
      <cdr:x>0.73734</cdr:x>
      <cdr:y>0.31848</cdr:y>
    </cdr:to>
    <cdr:sp macro="" textlink="">
      <cdr:nvSpPr>
        <cdr:cNvPr id="18" name="Text Box 1"/>
        <cdr:cNvSpPr txBox="1">
          <a:spLocks xmlns:a="http://schemas.openxmlformats.org/drawingml/2006/main" noChangeArrowheads="1"/>
        </cdr:cNvSpPr>
      </cdr:nvSpPr>
      <cdr:spPr bwMode="auto">
        <a:xfrm xmlns:a="http://schemas.openxmlformats.org/drawingml/2006/main">
          <a:off x="9298263" y="832454"/>
          <a:ext cx="791634" cy="2343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1,001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0.22016</cdr:x>
      <cdr:y>0.36073</cdr:y>
    </cdr:from>
    <cdr:to>
      <cdr:x>0.26282</cdr:x>
      <cdr:y>0.43223</cdr:y>
    </cdr:to>
    <cdr:sp macro="" textlink="">
      <cdr:nvSpPr>
        <cdr:cNvPr id="8" name="Text Box 1"/>
        <cdr:cNvSpPr txBox="1">
          <a:spLocks xmlns:a="http://schemas.openxmlformats.org/drawingml/2006/main" noChangeArrowheads="1"/>
        </cdr:cNvSpPr>
      </cdr:nvSpPr>
      <cdr:spPr bwMode="auto">
        <a:xfrm xmlns:a="http://schemas.openxmlformats.org/drawingml/2006/main">
          <a:off x="3012672" y="1208311"/>
          <a:ext cx="583770" cy="2394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846</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0.53102</cdr:x>
      <cdr:y>0.29438</cdr:y>
    </cdr:from>
    <cdr:to>
      <cdr:x>0.58804</cdr:x>
      <cdr:y>0.36019</cdr:y>
    </cdr:to>
    <cdr:sp macro="" textlink="">
      <cdr:nvSpPr>
        <cdr:cNvPr id="11" name="Text Box 1"/>
        <cdr:cNvSpPr txBox="1">
          <a:spLocks xmlns:a="http://schemas.openxmlformats.org/drawingml/2006/main" noChangeArrowheads="1"/>
        </cdr:cNvSpPr>
      </cdr:nvSpPr>
      <cdr:spPr bwMode="auto">
        <a:xfrm xmlns:a="http://schemas.openxmlformats.org/drawingml/2006/main">
          <a:off x="7266589" y="986064"/>
          <a:ext cx="780276" cy="220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951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0.84209</cdr:x>
      <cdr:y>0.28132</cdr:y>
    </cdr:from>
    <cdr:to>
      <cdr:x>0.88538</cdr:x>
      <cdr:y>0.3564</cdr:y>
    </cdr:to>
    <cdr:sp macro="" textlink="">
      <cdr:nvSpPr>
        <cdr:cNvPr id="20" name="Text Box 1"/>
        <cdr:cNvSpPr txBox="1">
          <a:spLocks xmlns:a="http://schemas.openxmlformats.org/drawingml/2006/main" noChangeArrowheads="1"/>
        </cdr:cNvSpPr>
      </cdr:nvSpPr>
      <cdr:spPr bwMode="auto">
        <a:xfrm xmlns:a="http://schemas.openxmlformats.org/drawingml/2006/main">
          <a:off x="11523407" y="942305"/>
          <a:ext cx="592393" cy="2514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978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12-December/Flash/12-Dec%2015%20CFO%20Flash,%20back-up,%20FM%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12-December/Templates%20from%20CBUs/WLS/Dec15_TELUS_Wireles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t832261/AppData/Local/Microsoft/Windows/Temporary%20Internet%20Files/Content.Outlook/W5QM0J27/Backup/2015%20Q4%20IFRS%20Segmented_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12-December/Flash/WLN%20Flash-%20December20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09-September/Flash/WLN%20Flash-%20Sepember20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4/Revenue/customer%20connections,%20inc%20TTV-Q4%20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Revenue by BU"/>
      <sheetName val="QTR EBITDA by BU"/>
      <sheetName val="QTR WIRELINE by BU"/>
      <sheetName val="QTR WIRELESS by BU"/>
      <sheetName val="WD5 QTR WIRELINE by BU"/>
      <sheetName val="WD5 QTR WIRELESS by BU"/>
      <sheetName val="QTR Q274 Rev"/>
      <sheetName val="QTR Q274 EBITDA"/>
      <sheetName val="2015 Revenue by BU page"/>
      <sheetName val="2015 EBITDA by BU page"/>
      <sheetName val="WIRELINE by BU"/>
      <sheetName val="WIRELESS by BU"/>
      <sheetName val="WD5 WIRELINE by BU"/>
      <sheetName val="WD5 WIRELESS by BU"/>
      <sheetName val="M274 Rev"/>
      <sheetName val="M274 EBITDA"/>
      <sheetName val="TSO WHOLESALE ROAMING"/>
      <sheetName val="OLD - QTR Overview"/>
      <sheetName val="Overview - jan 2015 only"/>
      <sheetName val="Inc Stmt - Jan 2015 only"/>
      <sheetName val="Overview - OLD"/>
      <sheetName val="Inc Stmt Jan 2015 only"/>
      <sheetName val="ACBD Income statement Q1 only"/>
      <sheetName val="Inc Stmt"/>
      <sheetName val="C253"/>
      <sheetName val="C253 2014 Annual"/>
      <sheetName val="Overview - modified"/>
      <sheetName val="Segmented"/>
      <sheetName val="M258"/>
      <sheetName val="QTD Segmented"/>
      <sheetName val="QTD M258+Q258"/>
      <sheetName val="QTR Inc Stmt"/>
      <sheetName val="QTR Q257"/>
      <sheetName val="QTR Seg. Overview"/>
      <sheetName val="QTR Segmented"/>
      <sheetName val="QTR Q258"/>
      <sheetName val="Capex EQ0 and PrYr"/>
      <sheetName val="Free Cash Flow"/>
      <sheetName val="Capex Wireline"/>
      <sheetName val="Capex Wirel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6">
          <cell r="K16">
            <v>-2.2120343913430984E-2</v>
          </cell>
          <cell r="U16">
            <v>1.1041973543567358E-2</v>
          </cell>
        </row>
      </sheetData>
      <sheetData sheetId="34"/>
      <sheetData sheetId="35"/>
      <sheetData sheetId="36"/>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PM"/>
      <sheetName val="Budget QTR"/>
      <sheetName val="TRIAGE"/>
      <sheetName val="TRIAGE QTR"/>
      <sheetName val="15 Check"/>
      <sheetName val="15 Check YTD"/>
      <sheetName val="Actual 2015 from SAP"/>
      <sheetName val="15 KPI Act"/>
      <sheetName val="15 KPI Act YTD"/>
      <sheetName val="15 Check TRIAGE"/>
      <sheetName val="TRIAGE 2015 from SAP"/>
      <sheetName val="15 KPI TRIAGE"/>
      <sheetName val="15 Check Bud"/>
      <sheetName val="15 Check Bud YTD"/>
      <sheetName val="Budget 2015 from SAP"/>
      <sheetName val="15 KPI Bud"/>
      <sheetName val="15 KPI Bud YTD"/>
      <sheetName val="14 Check"/>
      <sheetName val="14 Check YTD"/>
      <sheetName val="Actual 2014 from SAP"/>
      <sheetName val="14 KPI Act"/>
      <sheetName val="14 KPI Act YTD"/>
      <sheetName val="TRIAGE 2015 from SAP PM"/>
      <sheetName val="14 Check PM"/>
      <sheetName val="14 Check YTD PM"/>
      <sheetName val="Actual 2014 from SAP PM"/>
      <sheetName val="Flash new format alt Jan ONLY"/>
      <sheetName val="Flash new format alt"/>
      <sheetName val="Flash new format alt exc pm"/>
      <sheetName val="Flash new format alt QTR"/>
      <sheetName val="Sheet1"/>
      <sheetName val="16 kpi Bud"/>
    </sheetNames>
    <sheetDataSet>
      <sheetData sheetId="0"/>
      <sheetData sheetId="1"/>
      <sheetData sheetId="2"/>
      <sheetData sheetId="3">
        <row r="91">
          <cell r="B91">
            <v>63.74</v>
          </cell>
          <cell r="F91">
            <v>63.45</v>
          </cell>
        </row>
        <row r="126">
          <cell r="B126">
            <v>471.88291937517732</v>
          </cell>
          <cell r="F126">
            <v>417.66822764147355</v>
          </cell>
        </row>
        <row r="284">
          <cell r="B284">
            <v>609441</v>
          </cell>
        </row>
        <row r="312">
          <cell r="B312">
            <v>1.3223947049687032E-2</v>
          </cell>
          <cell r="F312">
            <v>1.2634050717257527E-2</v>
          </cell>
        </row>
        <row r="340">
          <cell r="B340">
            <v>1.0077423512774375E-2</v>
          </cell>
          <cell r="F340">
            <v>9.3559284521076858E-3</v>
          </cell>
        </row>
        <row r="349">
          <cell r="B349">
            <v>0.16950824812492499</v>
          </cell>
          <cell r="F349">
            <v>0.13888350845933298</v>
          </cell>
        </row>
      </sheetData>
      <sheetData sheetId="4"/>
      <sheetData sheetId="5"/>
      <sheetData sheetId="6">
        <row r="8">
          <cell r="N8">
            <v>721967.55862000003</v>
          </cell>
        </row>
      </sheetData>
      <sheetData sheetId="7">
        <row r="8">
          <cell r="Q8">
            <v>2874521.3807800007</v>
          </cell>
        </row>
      </sheetData>
      <sheetData sheetId="8"/>
      <sheetData sheetId="9">
        <row r="8">
          <cell r="C8">
            <v>114049.8</v>
          </cell>
        </row>
      </sheetData>
      <sheetData sheetId="10">
        <row r="8">
          <cell r="D8">
            <v>207775.2</v>
          </cell>
        </row>
      </sheetData>
      <sheetData sheetId="11"/>
      <sheetData sheetId="12"/>
      <sheetData sheetId="13">
        <row r="265">
          <cell r="R265">
            <v>1.32382985192582E-2</v>
          </cell>
        </row>
      </sheetData>
      <sheetData sheetId="14"/>
      <sheetData sheetId="15"/>
      <sheetData sheetId="16"/>
      <sheetData sheetId="17">
        <row r="8">
          <cell r="C8">
            <v>116352.25946442421</v>
          </cell>
        </row>
      </sheetData>
      <sheetData sheetId="18">
        <row r="8">
          <cell r="D8">
            <v>214714.13179748246</v>
          </cell>
        </row>
      </sheetData>
      <sheetData sheetId="19">
        <row r="8">
          <cell r="N8">
            <v>755070.13436999999</v>
          </cell>
        </row>
      </sheetData>
      <sheetData sheetId="20"/>
      <sheetData sheetId="21"/>
      <sheetData sheetId="22">
        <row r="8">
          <cell r="J8">
            <v>379645.85</v>
          </cell>
        </row>
      </sheetData>
      <sheetData sheetId="23">
        <row r="8">
          <cell r="I8">
            <v>751351.95</v>
          </cell>
        </row>
      </sheetData>
      <sheetData sheetId="24"/>
      <sheetData sheetId="25"/>
      <sheetData sheetId="26"/>
      <sheetData sheetId="27"/>
      <sheetData sheetId="28"/>
      <sheetData sheetId="29">
        <row r="55">
          <cell r="D55">
            <v>70.28</v>
          </cell>
        </row>
      </sheetData>
      <sheetData sheetId="30"/>
      <sheetData sheetId="31">
        <row r="33">
          <cell r="K33">
            <v>-1.3674733446702669E-4</v>
          </cell>
          <cell r="T33">
            <v>2.8855613494596151E-2</v>
          </cell>
        </row>
      </sheetData>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amp; 2014 Segmented"/>
      <sheetName val="2015 Q4YTD K237 MD&amp;A Detail"/>
      <sheetName val="2015 Q3YTD K237 MD&amp;A Detail"/>
      <sheetName val="2015 Q2YTD K237 MD&amp;A Detail"/>
      <sheetName val="2015 Q1YTD K237 MD&amp;A Detail"/>
      <sheetName val="MD&amp;A 5.4 QTRLY wireLESS "/>
      <sheetName val="MD&amp;A 5.5 QTRLY wireLINE"/>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efreshError="1"/>
      <sheetData sheetId="1" refreshError="1"/>
      <sheetData sheetId="2" refreshError="1"/>
      <sheetData sheetId="3" refreshError="1"/>
      <sheetData sheetId="4" refreshError="1"/>
      <sheetData sheetId="5">
        <row r="116">
          <cell r="B116">
            <v>704</v>
          </cell>
        </row>
        <row r="118">
          <cell r="B118">
            <v>1595</v>
          </cell>
        </row>
        <row r="119">
          <cell r="B119">
            <v>177</v>
          </cell>
        </row>
        <row r="121">
          <cell r="B121">
            <v>17</v>
          </cell>
        </row>
        <row r="132">
          <cell r="B132">
            <v>196</v>
          </cell>
        </row>
        <row r="134">
          <cell r="B134">
            <v>1161</v>
          </cell>
        </row>
        <row r="140">
          <cell r="B140">
            <v>25</v>
          </cell>
        </row>
      </sheetData>
      <sheetData sheetId="6">
        <row r="98">
          <cell r="B98">
            <v>991</v>
          </cell>
        </row>
        <row r="99">
          <cell r="B99">
            <v>285</v>
          </cell>
        </row>
        <row r="100">
          <cell r="B100">
            <v>73</v>
          </cell>
        </row>
        <row r="101">
          <cell r="B101">
            <v>72</v>
          </cell>
        </row>
        <row r="103">
          <cell r="B103">
            <v>24</v>
          </cell>
        </row>
        <row r="105">
          <cell r="B105">
            <v>44</v>
          </cell>
        </row>
        <row r="110">
          <cell r="B110">
            <v>578</v>
          </cell>
        </row>
        <row r="111">
          <cell r="B111">
            <v>561</v>
          </cell>
        </row>
        <row r="120">
          <cell r="B120">
            <v>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mth"/>
      <sheetName val="Budget-QTR"/>
      <sheetName val="TRIAGE-mth"/>
      <sheetName val="TRIAGE-QTR"/>
      <sheetName val="Wireline Flash-qtr-2015"/>
      <sheetName val="Wireline Flash-mth-2015"/>
      <sheetName val="Wireline Flash-Qtr-2015-falcon"/>
      <sheetName val="Wireline Flash-mth-2015-falcon "/>
      <sheetName val="Expense-mth"/>
      <sheetName val="WIRELINE-REV-mth"/>
      <sheetName val="Expense-qtr"/>
      <sheetName val="WIRELINE-REV-qtr"/>
      <sheetName val="15 KPI Act"/>
      <sheetName val="15 KPI Act YTD"/>
      <sheetName val="15 KPI TRIAGE"/>
      <sheetName val="15 KPI Bud"/>
      <sheetName val="15 KPI Bud YTD"/>
      <sheetName val="14 KPI Act"/>
      <sheetName val="14 KPI Act YTD"/>
      <sheetName val="Falcon KPI Flash-mth-2015"/>
      <sheetName val="Sheet2"/>
    </sheetNames>
    <sheetDataSet>
      <sheetData sheetId="0"/>
      <sheetData sheetId="1"/>
      <sheetData sheetId="2"/>
      <sheetData sheetId="3"/>
      <sheetData sheetId="4">
        <row r="27">
          <cell r="J27">
            <v>-5.9311354601997233E-2</v>
          </cell>
          <cell r="S27">
            <v>-2.1708874383273086E-2</v>
          </cell>
        </row>
        <row r="32">
          <cell r="B32">
            <v>0.23499999999999999</v>
          </cell>
          <cell r="M32">
            <v>0.254</v>
          </cell>
        </row>
      </sheetData>
      <sheetData sheetId="5">
        <row r="33">
          <cell r="B33">
            <v>0.29399999999999998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reline Flash-qtr-2015"/>
      <sheetName val="Wireline Flash-mth-2015"/>
      <sheetName val="Expense-mth"/>
      <sheetName val="WIRELINE-REV-mth"/>
      <sheetName val="Expense-qtr"/>
      <sheetName val="WIRELINE-REV-qtr"/>
      <sheetName val="TI Rev&amp;EBITDA and THPS EBITDA "/>
      <sheetName val="CAPEX&amp;FTE"/>
      <sheetName val="Falcon KPI Flash-mth-2015"/>
      <sheetName val="TV Migrations"/>
    </sheetNames>
    <sheetDataSet>
      <sheetData sheetId="0">
        <row r="26">
          <cell r="J26">
            <v>-3.1936475620640822E-2</v>
          </cell>
        </row>
        <row r="32">
          <cell r="B32">
            <v>0.27300000000000002</v>
          </cell>
        </row>
      </sheetData>
      <sheetData sheetId="1">
        <row r="26">
          <cell r="S26">
            <v>-9.1965721764448744E-3</v>
          </cell>
        </row>
      </sheetData>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G20">
            <v>3610</v>
          </cell>
          <cell r="H20">
            <v>3719</v>
          </cell>
          <cell r="I20">
            <v>3817</v>
          </cell>
          <cell r="J20">
            <v>3877</v>
          </cell>
          <cell r="K20">
            <v>3971</v>
          </cell>
        </row>
        <row r="27">
          <cell r="K27">
            <v>8289</v>
          </cell>
        </row>
      </sheetData>
      <sheetData sheetId="1">
        <row r="20">
          <cell r="F20">
            <v>3557</v>
          </cell>
          <cell r="G20">
            <v>3632</v>
          </cell>
          <cell r="H20">
            <v>3741.9999999999995</v>
          </cell>
          <cell r="I20">
            <v>3827</v>
          </cell>
          <cell r="J20">
            <v>3896</v>
          </cell>
          <cell r="K20">
            <v>3990.0000000000005</v>
          </cell>
        </row>
        <row r="27">
          <cell r="J27">
            <v>8088</v>
          </cell>
          <cell r="K27">
            <v>8352</v>
          </cell>
        </row>
      </sheetData>
      <sheetData sheetId="2">
        <row r="20">
          <cell r="F20">
            <v>3566</v>
          </cell>
          <cell r="G20">
            <v>3671</v>
          </cell>
          <cell r="H20">
            <v>3777</v>
          </cell>
          <cell r="I20">
            <v>3843.9999999999995</v>
          </cell>
          <cell r="J20">
            <v>3916.9999999999995</v>
          </cell>
          <cell r="K20">
            <v>4015</v>
          </cell>
        </row>
      </sheetData>
      <sheetData sheetId="3">
        <row r="19">
          <cell r="F19">
            <v>3589</v>
          </cell>
          <cell r="G19">
            <v>3710</v>
          </cell>
          <cell r="H19">
            <v>3804</v>
          </cell>
          <cell r="I19">
            <v>3878</v>
          </cell>
          <cell r="J19">
            <v>3947</v>
          </cell>
          <cell r="K19">
            <v>4038</v>
          </cell>
        </row>
        <row r="27">
          <cell r="K27">
            <v>8457</v>
          </cell>
        </row>
      </sheetData>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cell r="F8">
            <v>2046</v>
          </cell>
          <cell r="G8">
            <v>2083</v>
          </cell>
          <cell r="H8">
            <v>2122</v>
          </cell>
          <cell r="I8">
            <v>2173</v>
          </cell>
        </row>
        <row r="13">
          <cell r="I13">
            <v>-50</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opLeftCell="A16" zoomScale="70" zoomScaleNormal="70" workbookViewId="0">
      <selection activeCell="A30" sqref="A30:F30"/>
    </sheetView>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780" t="s">
        <v>15</v>
      </c>
      <c r="B14" s="781"/>
      <c r="C14" s="781"/>
      <c r="D14" s="781"/>
      <c r="E14" s="781"/>
      <c r="F14" s="782"/>
    </row>
    <row r="15" spans="1:7" ht="30" x14ac:dyDescent="0.4">
      <c r="A15" s="28"/>
      <c r="B15" s="29"/>
      <c r="C15" s="29"/>
      <c r="D15" s="11"/>
      <c r="E15" s="11"/>
      <c r="F15" s="25"/>
    </row>
    <row r="16" spans="1:7" ht="30" x14ac:dyDescent="0.4">
      <c r="A16" s="28"/>
      <c r="B16" s="29"/>
      <c r="C16" s="29"/>
      <c r="D16" s="11"/>
      <c r="E16" s="11"/>
      <c r="F16" s="25"/>
    </row>
    <row r="17" spans="1:6" ht="33" x14ac:dyDescent="0.45">
      <c r="A17" s="774" t="s">
        <v>247</v>
      </c>
      <c r="B17" s="775"/>
      <c r="C17" s="775"/>
      <c r="D17" s="775"/>
      <c r="E17" s="775"/>
      <c r="F17" s="776"/>
    </row>
    <row r="18" spans="1:6" ht="9.75" customHeight="1" x14ac:dyDescent="0.4">
      <c r="A18" s="30"/>
      <c r="B18" s="31"/>
      <c r="C18" s="31"/>
      <c r="D18" s="11"/>
      <c r="E18" s="11"/>
      <c r="F18" s="25"/>
    </row>
    <row r="19" spans="1:6" ht="33" x14ac:dyDescent="0.45">
      <c r="A19" s="774" t="s">
        <v>16</v>
      </c>
      <c r="B19" s="775"/>
      <c r="C19" s="775"/>
      <c r="D19" s="775"/>
      <c r="E19" s="775"/>
      <c r="F19" s="776"/>
    </row>
    <row r="20" spans="1:6" ht="9.75" customHeight="1" x14ac:dyDescent="0.4">
      <c r="A20" s="30"/>
      <c r="B20" s="31"/>
      <c r="C20" s="31"/>
      <c r="D20" s="11"/>
      <c r="E20" s="11"/>
      <c r="F20" s="25"/>
    </row>
    <row r="21" spans="1:6" ht="25.5" x14ac:dyDescent="0.35">
      <c r="A21" s="771" t="s">
        <v>24</v>
      </c>
      <c r="B21" s="772"/>
      <c r="C21" s="772"/>
      <c r="D21" s="772"/>
      <c r="E21" s="772"/>
      <c r="F21" s="773"/>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783" t="s">
        <v>109</v>
      </c>
      <c r="B26" s="784"/>
      <c r="C26" s="784"/>
      <c r="D26" s="784"/>
      <c r="E26" s="784"/>
      <c r="F26" s="785"/>
    </row>
    <row r="27" spans="1:6" ht="18" x14ac:dyDescent="0.25">
      <c r="A27" s="783" t="s">
        <v>110</v>
      </c>
      <c r="B27" s="784"/>
      <c r="C27" s="784"/>
      <c r="D27" s="784"/>
      <c r="E27" s="784"/>
      <c r="F27" s="785"/>
    </row>
    <row r="28" spans="1:6" ht="18" x14ac:dyDescent="0.25">
      <c r="A28" s="783" t="s">
        <v>111</v>
      </c>
      <c r="B28" s="784"/>
      <c r="C28" s="784"/>
      <c r="D28" s="784"/>
      <c r="E28" s="784"/>
      <c r="F28" s="785"/>
    </row>
    <row r="29" spans="1:6" ht="15.75" x14ac:dyDescent="0.25">
      <c r="A29" s="789"/>
      <c r="B29" s="787"/>
      <c r="C29" s="787"/>
      <c r="D29" s="787"/>
      <c r="E29" s="787"/>
      <c r="F29" s="788"/>
    </row>
    <row r="30" spans="1:6" s="45" customFormat="1" ht="15.75" x14ac:dyDescent="0.25">
      <c r="A30" s="786"/>
      <c r="B30" s="787"/>
      <c r="C30" s="787"/>
      <c r="D30" s="787"/>
      <c r="E30" s="787"/>
      <c r="F30" s="788"/>
    </row>
    <row r="31" spans="1:6" ht="15.75" x14ac:dyDescent="0.25">
      <c r="A31" s="789"/>
      <c r="B31" s="787"/>
      <c r="C31" s="787"/>
      <c r="D31" s="787"/>
      <c r="E31" s="787"/>
      <c r="F31" s="788"/>
    </row>
    <row r="32" spans="1:6" x14ac:dyDescent="0.2">
      <c r="A32" s="23"/>
      <c r="B32" s="11"/>
      <c r="C32" s="11"/>
      <c r="D32" s="11"/>
      <c r="E32" s="11"/>
      <c r="F32" s="25"/>
    </row>
    <row r="33" spans="1:6" x14ac:dyDescent="0.2">
      <c r="A33" s="23"/>
      <c r="B33" s="11"/>
      <c r="C33" s="11"/>
      <c r="D33" s="11"/>
      <c r="E33" s="11"/>
      <c r="F33" s="25"/>
    </row>
    <row r="34" spans="1:6" ht="12.75" customHeight="1" x14ac:dyDescent="0.25">
      <c r="A34" s="626"/>
      <c r="B34" s="627"/>
      <c r="C34" s="627"/>
      <c r="D34" s="627"/>
      <c r="E34" s="627"/>
      <c r="F34" s="628"/>
    </row>
    <row r="35" spans="1:6" ht="15" x14ac:dyDescent="0.2">
      <c r="A35" s="777"/>
      <c r="B35" s="778"/>
      <c r="C35" s="778"/>
      <c r="D35" s="778"/>
      <c r="E35" s="778"/>
      <c r="F35" s="779"/>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17</v>
      </c>
      <c r="C43" s="106"/>
      <c r="D43" s="65" t="s">
        <v>23</v>
      </c>
      <c r="E43" s="66" t="s">
        <v>3</v>
      </c>
      <c r="F43" s="33"/>
    </row>
    <row r="44" spans="1:6" ht="15.75" x14ac:dyDescent="0.25">
      <c r="A44" s="34"/>
      <c r="B44" s="35" t="s">
        <v>18</v>
      </c>
      <c r="C44" s="107"/>
      <c r="D44" s="36" t="s">
        <v>15</v>
      </c>
      <c r="E44" s="37"/>
      <c r="F44" s="33"/>
    </row>
    <row r="45" spans="1:6" ht="15" x14ac:dyDescent="0.2">
      <c r="A45" s="34"/>
      <c r="B45" s="35" t="s">
        <v>20</v>
      </c>
      <c r="C45" s="107"/>
      <c r="D45" s="38" t="s">
        <v>37</v>
      </c>
      <c r="E45" s="37">
        <v>2</v>
      </c>
      <c r="F45" s="33"/>
    </row>
    <row r="46" spans="1:6" ht="15" x14ac:dyDescent="0.2">
      <c r="A46" s="39"/>
      <c r="B46" s="40" t="s">
        <v>21</v>
      </c>
      <c r="C46" s="41"/>
      <c r="D46" s="38" t="s">
        <v>31</v>
      </c>
      <c r="E46" s="37">
        <v>3</v>
      </c>
      <c r="F46" s="33"/>
    </row>
    <row r="47" spans="1:6" ht="15" x14ac:dyDescent="0.2">
      <c r="A47" s="39"/>
      <c r="B47" s="40" t="s">
        <v>22</v>
      </c>
      <c r="C47" s="41"/>
      <c r="D47" s="38" t="s">
        <v>39</v>
      </c>
      <c r="E47" s="37">
        <v>4</v>
      </c>
      <c r="F47" s="33"/>
    </row>
    <row r="48" spans="1:6" ht="15.75" x14ac:dyDescent="0.25">
      <c r="A48" s="39"/>
      <c r="B48" s="15"/>
      <c r="C48" s="41"/>
      <c r="D48" s="36" t="s">
        <v>52</v>
      </c>
      <c r="E48" s="37"/>
      <c r="F48" s="33"/>
    </row>
    <row r="49" spans="1:8" ht="15" x14ac:dyDescent="0.2">
      <c r="A49" s="34"/>
      <c r="B49" s="513" t="s">
        <v>142</v>
      </c>
      <c r="C49" s="107"/>
      <c r="D49" s="38" t="s">
        <v>32</v>
      </c>
      <c r="E49" s="37">
        <v>5</v>
      </c>
      <c r="F49" s="33"/>
    </row>
    <row r="50" spans="1:8" ht="15" x14ac:dyDescent="0.2">
      <c r="A50" s="34"/>
      <c r="B50" s="513" t="s">
        <v>243</v>
      </c>
      <c r="C50" s="107"/>
      <c r="D50" s="38" t="s">
        <v>33</v>
      </c>
      <c r="E50" s="37">
        <v>6</v>
      </c>
      <c r="F50" s="33"/>
    </row>
    <row r="51" spans="1:8" ht="15" x14ac:dyDescent="0.2">
      <c r="A51" s="34"/>
      <c r="B51" s="514" t="s">
        <v>143</v>
      </c>
      <c r="C51" s="107"/>
      <c r="D51" s="38" t="s">
        <v>34</v>
      </c>
      <c r="E51" s="37">
        <v>7</v>
      </c>
      <c r="F51" s="33"/>
    </row>
    <row r="52" spans="1:8" ht="15" x14ac:dyDescent="0.2">
      <c r="A52" s="39"/>
      <c r="B52" s="35"/>
      <c r="C52" s="41"/>
      <c r="D52" s="38" t="s">
        <v>35</v>
      </c>
      <c r="E52" s="37">
        <v>8</v>
      </c>
      <c r="F52" s="33"/>
    </row>
    <row r="53" spans="1:8" ht="15.75" x14ac:dyDescent="0.25">
      <c r="A53" s="34"/>
      <c r="B53" s="35" t="s">
        <v>144</v>
      </c>
      <c r="C53" s="107"/>
      <c r="D53" s="36" t="s">
        <v>53</v>
      </c>
      <c r="E53" s="37"/>
      <c r="F53" s="33"/>
    </row>
    <row r="54" spans="1:8" ht="15" x14ac:dyDescent="0.2">
      <c r="A54" s="34"/>
      <c r="B54" s="35" t="s">
        <v>118</v>
      </c>
      <c r="C54" s="107"/>
      <c r="D54" s="38" t="s">
        <v>32</v>
      </c>
      <c r="E54" s="37">
        <v>9</v>
      </c>
      <c r="F54" s="33"/>
    </row>
    <row r="55" spans="1:8" ht="15" x14ac:dyDescent="0.2">
      <c r="A55" s="34"/>
      <c r="B55" s="42" t="s">
        <v>19</v>
      </c>
      <c r="C55" s="107"/>
      <c r="D55" s="38" t="s">
        <v>33</v>
      </c>
      <c r="E55" s="37">
        <v>10</v>
      </c>
      <c r="F55" s="33"/>
    </row>
    <row r="56" spans="1:8" ht="15" x14ac:dyDescent="0.2">
      <c r="A56" s="39"/>
      <c r="B56" s="11"/>
      <c r="C56" s="41"/>
      <c r="D56" s="38" t="s">
        <v>34</v>
      </c>
      <c r="E56" s="37">
        <v>11</v>
      </c>
      <c r="F56" s="33"/>
    </row>
    <row r="57" spans="1:8" ht="15" x14ac:dyDescent="0.2">
      <c r="A57" s="39"/>
      <c r="B57" s="41"/>
      <c r="C57" s="41"/>
      <c r="D57" s="38" t="s">
        <v>35</v>
      </c>
      <c r="E57" s="37">
        <v>12</v>
      </c>
      <c r="F57" s="33"/>
    </row>
    <row r="58" spans="1:8" ht="15.75" x14ac:dyDescent="0.25">
      <c r="A58" s="32"/>
      <c r="B58" s="1"/>
      <c r="C58" s="1"/>
      <c r="D58" s="53" t="s">
        <v>78</v>
      </c>
      <c r="E58" s="109">
        <v>13</v>
      </c>
      <c r="F58" s="33"/>
    </row>
    <row r="59" spans="1:8" ht="15.75" thickBot="1" x14ac:dyDescent="0.25">
      <c r="A59" s="111"/>
      <c r="B59" s="110"/>
      <c r="C59" s="110"/>
      <c r="D59" s="108"/>
      <c r="E59" s="110"/>
      <c r="F59" s="112"/>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6" orientation="portrait" r:id="rId5"/>
  <headerFooter scaleWithDoc="0" alignWithMargins="0">
    <oddHeader xml:space="preserve">&amp;C </oddHeader>
    <oddFooter>&amp;L&amp;9Supplemental Investor Information (Unaudited)
Fourth Quarter, 2015&amp;R&amp;9TELUS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topLeftCell="A2" colorId="8" zoomScale="75" zoomScaleNormal="75" zoomScaleSheetLayoutView="70" workbookViewId="0">
      <selection activeCell="B25" sqref="B25"/>
    </sheetView>
  </sheetViews>
  <sheetFormatPr defaultColWidth="8.85546875" defaultRowHeight="18" customHeight="1" x14ac:dyDescent="0.2"/>
  <cols>
    <col min="1" max="1" width="87.28515625" style="172" customWidth="1"/>
    <col min="2" max="2" width="9.85546875" style="160" customWidth="1"/>
    <col min="3" max="9" width="12.7109375" style="172" customWidth="1"/>
    <col min="10" max="10" width="3.7109375" style="172" customWidth="1"/>
    <col min="11" max="11" width="13.28515625" style="172" customWidth="1"/>
    <col min="12" max="12" width="12.7109375" style="172" customWidth="1"/>
    <col min="13" max="16" width="8.85546875" style="172" customWidth="1"/>
    <col min="17" max="17" width="12" style="172" bestFit="1" customWidth="1"/>
    <col min="18" max="16384" width="8.85546875" style="172"/>
  </cols>
  <sheetData>
    <row r="1" spans="1:17" ht="24" customHeight="1" x14ac:dyDescent="0.35">
      <c r="A1" s="816" t="s">
        <v>49</v>
      </c>
      <c r="B1" s="816"/>
      <c r="C1" s="816"/>
      <c r="D1" s="816"/>
      <c r="E1" s="816"/>
      <c r="F1" s="816"/>
      <c r="G1" s="816"/>
      <c r="H1" s="816"/>
      <c r="I1" s="816"/>
      <c r="J1" s="816"/>
      <c r="K1" s="816"/>
      <c r="L1" s="816"/>
    </row>
    <row r="2" spans="1:17" ht="24" customHeight="1" x14ac:dyDescent="0.3">
      <c r="A2" s="807" t="s">
        <v>172</v>
      </c>
      <c r="B2" s="807"/>
      <c r="C2" s="807"/>
      <c r="D2" s="807"/>
      <c r="E2" s="807"/>
      <c r="F2" s="807"/>
      <c r="G2" s="807"/>
      <c r="H2" s="807"/>
      <c r="I2" s="807"/>
      <c r="J2" s="807"/>
      <c r="K2" s="807"/>
      <c r="L2" s="807"/>
    </row>
    <row r="3" spans="1:17" ht="18" customHeight="1" x14ac:dyDescent="0.3">
      <c r="A3" s="405"/>
      <c r="B3" s="422"/>
      <c r="C3" s="423"/>
      <c r="D3" s="423"/>
      <c r="E3" s="423"/>
      <c r="F3" s="423"/>
      <c r="G3" s="423"/>
      <c r="H3" s="423"/>
      <c r="I3" s="423"/>
      <c r="J3" s="405"/>
      <c r="K3" s="405"/>
      <c r="L3" s="187" t="s">
        <v>3</v>
      </c>
    </row>
    <row r="4" spans="1:17" ht="18" customHeight="1" x14ac:dyDescent="0.3">
      <c r="A4" s="406"/>
      <c r="B4" s="424"/>
      <c r="C4" s="425"/>
      <c r="D4" s="406"/>
      <c r="E4" s="426"/>
      <c r="F4" s="425"/>
      <c r="G4" s="425"/>
      <c r="H4" s="397"/>
    </row>
    <row r="5" spans="1:17" s="159" customFormat="1" ht="18" customHeight="1" x14ac:dyDescent="0.25">
      <c r="A5" s="188"/>
      <c r="B5" s="818" t="s">
        <v>25</v>
      </c>
      <c r="C5" s="819"/>
      <c r="D5" s="819"/>
      <c r="E5" s="819"/>
      <c r="F5" s="819"/>
      <c r="G5" s="819"/>
      <c r="H5" s="819"/>
      <c r="I5" s="820"/>
      <c r="K5" s="165" t="s">
        <v>26</v>
      </c>
      <c r="L5" s="165" t="s">
        <v>26</v>
      </c>
    </row>
    <row r="6" spans="1:17" s="189" customFormat="1" ht="18" customHeight="1" x14ac:dyDescent="0.25">
      <c r="A6" s="190" t="s">
        <v>36</v>
      </c>
      <c r="B6" s="168" t="s">
        <v>193</v>
      </c>
      <c r="C6" s="169" t="s">
        <v>194</v>
      </c>
      <c r="D6" s="169" t="s">
        <v>195</v>
      </c>
      <c r="E6" s="169" t="s">
        <v>196</v>
      </c>
      <c r="F6" s="169" t="s">
        <v>155</v>
      </c>
      <c r="G6" s="169" t="s">
        <v>156</v>
      </c>
      <c r="H6" s="169" t="s">
        <v>157</v>
      </c>
      <c r="I6" s="170" t="s">
        <v>158</v>
      </c>
      <c r="J6" s="159"/>
      <c r="K6" s="168">
        <v>2015</v>
      </c>
      <c r="L6" s="171">
        <v>2014</v>
      </c>
      <c r="M6" s="216"/>
      <c r="N6" s="216"/>
      <c r="O6" s="216"/>
      <c r="P6" s="216"/>
      <c r="Q6" s="216"/>
    </row>
    <row r="7" spans="1:17" ht="18" customHeight="1" x14ac:dyDescent="0.25">
      <c r="A7" s="407" t="s">
        <v>5</v>
      </c>
      <c r="B7" s="656"/>
      <c r="C7" s="173"/>
      <c r="D7" s="173"/>
      <c r="E7" s="175"/>
      <c r="F7" s="427"/>
      <c r="G7" s="173"/>
      <c r="H7" s="173"/>
      <c r="I7" s="175"/>
      <c r="J7" s="204"/>
      <c r="K7" s="393"/>
      <c r="L7" s="174"/>
      <c r="M7" s="216"/>
      <c r="N7" s="216"/>
      <c r="O7" s="216"/>
      <c r="P7" s="216"/>
      <c r="Q7" s="216"/>
    </row>
    <row r="8" spans="1:17" ht="18" customHeight="1" x14ac:dyDescent="0.2">
      <c r="A8" s="160" t="s">
        <v>101</v>
      </c>
      <c r="B8" s="120">
        <f>'[20]MD&amp;A 5.5 QTRLY wireLINE'!$B$98</f>
        <v>991</v>
      </c>
      <c r="C8" s="121">
        <v>950</v>
      </c>
      <c r="D8" s="121">
        <v>928</v>
      </c>
      <c r="E8" s="245">
        <v>903</v>
      </c>
      <c r="F8" s="125">
        <v>911</v>
      </c>
      <c r="G8" s="121">
        <v>858</v>
      </c>
      <c r="H8" s="121">
        <v>861</v>
      </c>
      <c r="I8" s="245">
        <v>842</v>
      </c>
      <c r="J8" s="204"/>
      <c r="K8" s="125">
        <f>SUM(B8:E8)</f>
        <v>3772</v>
      </c>
      <c r="L8" s="244">
        <f>SUM(F8:I8)</f>
        <v>3472</v>
      </c>
      <c r="M8" s="216"/>
      <c r="N8" s="216"/>
      <c r="O8" s="216"/>
      <c r="P8" s="216"/>
      <c r="Q8" s="216"/>
    </row>
    <row r="9" spans="1:17" ht="18" customHeight="1" x14ac:dyDescent="0.2">
      <c r="A9" s="160" t="s">
        <v>189</v>
      </c>
      <c r="B9" s="120">
        <f>'[20]MD&amp;A 5.5 QTRLY wireLINE'!$B$99+'[20]MD&amp;A 5.5 QTRLY wireLINE'!$B$100</f>
        <v>358</v>
      </c>
      <c r="C9" s="121">
        <v>373</v>
      </c>
      <c r="D9" s="121">
        <v>383</v>
      </c>
      <c r="E9" s="245">
        <v>382</v>
      </c>
      <c r="F9" s="125">
        <f>303+90</f>
        <v>393</v>
      </c>
      <c r="G9" s="121">
        <f>311+88</f>
        <v>399</v>
      </c>
      <c r="H9" s="121">
        <f>313+97</f>
        <v>410</v>
      </c>
      <c r="I9" s="245">
        <f>321+92</f>
        <v>413</v>
      </c>
      <c r="J9" s="204"/>
      <c r="K9" s="125">
        <f>SUM(B9:E9)</f>
        <v>1496</v>
      </c>
      <c r="L9" s="244">
        <f>SUM(F9:I9)</f>
        <v>1615</v>
      </c>
      <c r="M9" s="216"/>
      <c r="N9" s="216"/>
      <c r="O9" s="216"/>
      <c r="P9" s="216"/>
      <c r="Q9" s="216"/>
    </row>
    <row r="10" spans="1:17" ht="18" customHeight="1" x14ac:dyDescent="0.2">
      <c r="A10" s="160" t="s">
        <v>102</v>
      </c>
      <c r="B10" s="122">
        <f>+'[20]MD&amp;A 5.5 QTRLY wireLINE'!$B$101</f>
        <v>72</v>
      </c>
      <c r="C10" s="123">
        <v>53</v>
      </c>
      <c r="D10" s="123">
        <v>57</v>
      </c>
      <c r="E10" s="251">
        <v>56</v>
      </c>
      <c r="F10" s="249">
        <v>67</v>
      </c>
      <c r="G10" s="123">
        <v>58</v>
      </c>
      <c r="H10" s="123">
        <v>63</v>
      </c>
      <c r="I10" s="251">
        <v>67</v>
      </c>
      <c r="J10" s="204"/>
      <c r="K10" s="250">
        <f>SUM(B10:E10)</f>
        <v>238</v>
      </c>
      <c r="L10" s="244">
        <f>SUM(F10:I10)</f>
        <v>255</v>
      </c>
      <c r="M10" s="216"/>
      <c r="N10" s="216"/>
      <c r="O10" s="216"/>
      <c r="P10" s="216"/>
      <c r="Q10" s="216"/>
    </row>
    <row r="11" spans="1:17" ht="18" customHeight="1" x14ac:dyDescent="0.25">
      <c r="A11" s="227" t="s">
        <v>215</v>
      </c>
      <c r="B11" s="120">
        <f t="shared" ref="B11:I11" si="0">SUM(B8:B10)</f>
        <v>1421</v>
      </c>
      <c r="C11" s="121">
        <f t="shared" si="0"/>
        <v>1376</v>
      </c>
      <c r="D11" s="121">
        <f t="shared" si="0"/>
        <v>1368</v>
      </c>
      <c r="E11" s="245">
        <f t="shared" si="0"/>
        <v>1341</v>
      </c>
      <c r="F11" s="125">
        <f t="shared" si="0"/>
        <v>1371</v>
      </c>
      <c r="G11" s="121">
        <f t="shared" si="0"/>
        <v>1315</v>
      </c>
      <c r="H11" s="121">
        <f t="shared" si="0"/>
        <v>1334</v>
      </c>
      <c r="I11" s="245">
        <f t="shared" si="0"/>
        <v>1322</v>
      </c>
      <c r="J11" s="204"/>
      <c r="K11" s="128">
        <f>SUM(K8:K10)</f>
        <v>5506</v>
      </c>
      <c r="L11" s="275">
        <f>SUM(L8:L10)</f>
        <v>5342</v>
      </c>
      <c r="M11" s="216"/>
      <c r="N11" s="216"/>
      <c r="O11" s="216"/>
      <c r="P11" s="216"/>
      <c r="Q11" s="216"/>
    </row>
    <row r="12" spans="1:17" ht="18" customHeight="1" x14ac:dyDescent="0.2">
      <c r="A12" s="160" t="s">
        <v>107</v>
      </c>
      <c r="B12" s="120">
        <f>'[20]MD&amp;A 5.5 QTRLY wireLINE'!$B$103</f>
        <v>24</v>
      </c>
      <c r="C12" s="121">
        <v>12</v>
      </c>
      <c r="D12" s="121">
        <v>12</v>
      </c>
      <c r="E12" s="245">
        <v>15</v>
      </c>
      <c r="F12" s="125">
        <v>13</v>
      </c>
      <c r="G12" s="121">
        <v>29</v>
      </c>
      <c r="H12" s="121">
        <v>13</v>
      </c>
      <c r="I12" s="245">
        <v>18</v>
      </c>
      <c r="J12" s="204"/>
      <c r="K12" s="125">
        <f>SUM(B12:E12)</f>
        <v>63</v>
      </c>
      <c r="L12" s="244">
        <f>SUM(F12:I12)</f>
        <v>73</v>
      </c>
      <c r="M12" s="216"/>
      <c r="N12" s="216"/>
      <c r="O12" s="216"/>
      <c r="P12" s="216"/>
      <c r="Q12" s="216"/>
    </row>
    <row r="13" spans="1:17" ht="18" customHeight="1" x14ac:dyDescent="0.25">
      <c r="A13" s="227" t="s">
        <v>1</v>
      </c>
      <c r="B13" s="116">
        <f t="shared" ref="B13:I13" si="1">+B11+B12</f>
        <v>1445</v>
      </c>
      <c r="C13" s="117">
        <f t="shared" si="1"/>
        <v>1388</v>
      </c>
      <c r="D13" s="117">
        <f t="shared" si="1"/>
        <v>1380</v>
      </c>
      <c r="E13" s="276">
        <f t="shared" si="1"/>
        <v>1356</v>
      </c>
      <c r="F13" s="117">
        <f t="shared" si="1"/>
        <v>1384</v>
      </c>
      <c r="G13" s="117">
        <f t="shared" si="1"/>
        <v>1344</v>
      </c>
      <c r="H13" s="117">
        <f t="shared" si="1"/>
        <v>1347</v>
      </c>
      <c r="I13" s="276">
        <f t="shared" si="1"/>
        <v>1340</v>
      </c>
      <c r="J13" s="204"/>
      <c r="K13" s="128">
        <f>+K11+K12</f>
        <v>5569</v>
      </c>
      <c r="L13" s="275">
        <f>+L11+L12</f>
        <v>5415</v>
      </c>
      <c r="M13" s="216"/>
      <c r="N13" s="216"/>
      <c r="O13" s="216"/>
      <c r="P13" s="216"/>
      <c r="Q13" s="216"/>
    </row>
    <row r="14" spans="1:17" ht="18" customHeight="1" x14ac:dyDescent="0.2">
      <c r="A14" s="160" t="s">
        <v>4</v>
      </c>
      <c r="B14" s="122">
        <f>+'[20]MD&amp;A 5.5 QTRLY wireLINE'!$B$105</f>
        <v>44</v>
      </c>
      <c r="C14" s="121">
        <v>44</v>
      </c>
      <c r="D14" s="121">
        <v>43</v>
      </c>
      <c r="E14" s="245">
        <v>43</v>
      </c>
      <c r="F14" s="249">
        <v>44</v>
      </c>
      <c r="G14" s="121">
        <v>46</v>
      </c>
      <c r="H14" s="121">
        <v>44</v>
      </c>
      <c r="I14" s="245">
        <v>41</v>
      </c>
      <c r="J14" s="214"/>
      <c r="K14" s="125">
        <f>SUM(B14:E14)</f>
        <v>174</v>
      </c>
      <c r="L14" s="244">
        <f>SUM(F14:I14)</f>
        <v>175</v>
      </c>
      <c r="M14" s="216"/>
      <c r="N14" s="216"/>
      <c r="O14" s="216"/>
      <c r="P14" s="216"/>
      <c r="Q14" s="216"/>
    </row>
    <row r="15" spans="1:17" ht="18" customHeight="1" x14ac:dyDescent="0.25">
      <c r="A15" s="227" t="s">
        <v>2</v>
      </c>
      <c r="B15" s="120">
        <f t="shared" ref="B15:I15" si="2">+B13+B14</f>
        <v>1489</v>
      </c>
      <c r="C15" s="117">
        <f>+C13+C14</f>
        <v>1432</v>
      </c>
      <c r="D15" s="117">
        <f t="shared" si="2"/>
        <v>1423</v>
      </c>
      <c r="E15" s="276">
        <f t="shared" si="2"/>
        <v>1399</v>
      </c>
      <c r="F15" s="125">
        <f t="shared" si="2"/>
        <v>1428</v>
      </c>
      <c r="G15" s="117">
        <f t="shared" si="2"/>
        <v>1390</v>
      </c>
      <c r="H15" s="117">
        <f t="shared" si="2"/>
        <v>1391</v>
      </c>
      <c r="I15" s="276">
        <f t="shared" si="2"/>
        <v>1381</v>
      </c>
      <c r="J15" s="214"/>
      <c r="K15" s="128">
        <f>+K13+K14</f>
        <v>5743</v>
      </c>
      <c r="L15" s="275">
        <f>+L13+L14</f>
        <v>5590</v>
      </c>
      <c r="M15" s="216"/>
      <c r="N15" s="216"/>
      <c r="O15" s="216"/>
      <c r="P15" s="216"/>
      <c r="Q15" s="216"/>
    </row>
    <row r="16" spans="1:17" ht="18" customHeight="1" x14ac:dyDescent="0.2">
      <c r="A16" s="160"/>
      <c r="B16" s="745"/>
      <c r="C16" s="246"/>
      <c r="D16" s="246"/>
      <c r="E16" s="224"/>
      <c r="F16" s="246"/>
      <c r="G16" s="246"/>
      <c r="H16" s="246"/>
      <c r="I16" s="224"/>
      <c r="J16" s="173"/>
      <c r="K16" s="262"/>
      <c r="L16" s="263"/>
      <c r="M16" s="216"/>
      <c r="N16" s="216"/>
      <c r="O16" s="216"/>
      <c r="P16" s="216"/>
      <c r="Q16" s="216"/>
    </row>
    <row r="17" spans="1:17" s="160" customFormat="1" ht="18" customHeight="1" x14ac:dyDescent="0.2">
      <c r="A17" s="160" t="s">
        <v>108</v>
      </c>
      <c r="B17" s="120">
        <f>+'[20]MD&amp;A 5.5 QTRLY wireLINE'!$B$110</f>
        <v>578</v>
      </c>
      <c r="C17" s="121">
        <v>568</v>
      </c>
      <c r="D17" s="121">
        <v>589</v>
      </c>
      <c r="E17" s="245">
        <v>561</v>
      </c>
      <c r="F17" s="125">
        <v>585</v>
      </c>
      <c r="G17" s="121">
        <v>569</v>
      </c>
      <c r="H17" s="121">
        <v>579</v>
      </c>
      <c r="I17" s="245">
        <v>567</v>
      </c>
      <c r="J17" s="428"/>
      <c r="K17" s="120">
        <f>SUM(B17:E17)</f>
        <v>2296</v>
      </c>
      <c r="L17" s="244">
        <f>SUM(F17:I17)</f>
        <v>2300</v>
      </c>
      <c r="M17" s="216"/>
      <c r="N17" s="216"/>
      <c r="O17" s="216"/>
      <c r="P17" s="216"/>
      <c r="Q17" s="216"/>
    </row>
    <row r="18" spans="1:17" s="160" customFormat="1" ht="18" customHeight="1" x14ac:dyDescent="0.2">
      <c r="A18" s="160" t="s">
        <v>173</v>
      </c>
      <c r="B18" s="122">
        <f>'[20]MD&amp;A 5.5 QTRLY wireLINE'!$B$111</f>
        <v>561</v>
      </c>
      <c r="C18" s="123">
        <v>511</v>
      </c>
      <c r="D18" s="123">
        <v>472</v>
      </c>
      <c r="E18" s="251">
        <v>447</v>
      </c>
      <c r="F18" s="249">
        <v>471</v>
      </c>
      <c r="G18" s="123">
        <v>456</v>
      </c>
      <c r="H18" s="123">
        <v>447</v>
      </c>
      <c r="I18" s="251">
        <v>427</v>
      </c>
      <c r="J18" s="428"/>
      <c r="K18" s="120">
        <f>SUM(B18:E18)</f>
        <v>1991</v>
      </c>
      <c r="L18" s="244">
        <f>SUM(F18:I18)</f>
        <v>1801</v>
      </c>
      <c r="M18" s="216"/>
      <c r="N18" s="216"/>
      <c r="O18" s="216"/>
      <c r="P18" s="216"/>
      <c r="Q18" s="216"/>
    </row>
    <row r="19" spans="1:17" s="160" customFormat="1" ht="18" customHeight="1" x14ac:dyDescent="0.25">
      <c r="A19" s="227" t="s">
        <v>61</v>
      </c>
      <c r="B19" s="125">
        <f t="shared" ref="B19:I19" si="3">SUM(B17:B18)</f>
        <v>1139</v>
      </c>
      <c r="C19" s="121">
        <f t="shared" si="3"/>
        <v>1079</v>
      </c>
      <c r="D19" s="121">
        <f t="shared" si="3"/>
        <v>1061</v>
      </c>
      <c r="E19" s="245">
        <f t="shared" si="3"/>
        <v>1008</v>
      </c>
      <c r="F19" s="125">
        <f t="shared" si="3"/>
        <v>1056</v>
      </c>
      <c r="G19" s="121">
        <f t="shared" si="3"/>
        <v>1025</v>
      </c>
      <c r="H19" s="121">
        <f t="shared" si="3"/>
        <v>1026</v>
      </c>
      <c r="I19" s="245">
        <f t="shared" si="3"/>
        <v>994</v>
      </c>
      <c r="J19" s="428"/>
      <c r="K19" s="284">
        <f>SUM(K17:K18)</f>
        <v>4287</v>
      </c>
      <c r="L19" s="284">
        <f>+L17+L18</f>
        <v>4101</v>
      </c>
      <c r="M19" s="216"/>
      <c r="N19" s="216"/>
      <c r="O19" s="216"/>
      <c r="P19" s="216"/>
      <c r="Q19" s="216"/>
    </row>
    <row r="20" spans="1:17" ht="18" customHeight="1" x14ac:dyDescent="0.2">
      <c r="A20" s="160"/>
      <c r="B20" s="125"/>
      <c r="C20" s="121"/>
      <c r="D20" s="121"/>
      <c r="E20" s="245"/>
      <c r="F20" s="121"/>
      <c r="G20" s="121"/>
      <c r="H20" s="121"/>
      <c r="I20" s="245"/>
      <c r="J20" s="204"/>
      <c r="K20" s="244"/>
      <c r="L20" s="244"/>
      <c r="O20" s="397"/>
    </row>
    <row r="21" spans="1:17" ht="21" customHeight="1" thickBot="1" x14ac:dyDescent="0.3">
      <c r="A21" s="227" t="s">
        <v>76</v>
      </c>
      <c r="B21" s="430">
        <f t="shared" ref="B21:I21" si="4">+B15-B19</f>
        <v>350</v>
      </c>
      <c r="C21" s="412">
        <f t="shared" si="4"/>
        <v>353</v>
      </c>
      <c r="D21" s="412">
        <f t="shared" si="4"/>
        <v>362</v>
      </c>
      <c r="E21" s="432">
        <f t="shared" si="4"/>
        <v>391</v>
      </c>
      <c r="F21" s="430">
        <f t="shared" si="4"/>
        <v>372</v>
      </c>
      <c r="G21" s="412">
        <f t="shared" si="4"/>
        <v>365</v>
      </c>
      <c r="H21" s="412">
        <f t="shared" si="4"/>
        <v>365</v>
      </c>
      <c r="I21" s="432">
        <f t="shared" si="4"/>
        <v>387</v>
      </c>
      <c r="J21" s="119"/>
      <c r="K21" s="431">
        <f>+K15-K19</f>
        <v>1456</v>
      </c>
      <c r="L21" s="431">
        <f>+L15-L19</f>
        <v>1489</v>
      </c>
    </row>
    <row r="22" spans="1:17" ht="18" customHeight="1" thickTop="1" x14ac:dyDescent="0.2">
      <c r="A22" s="160"/>
      <c r="B22" s="466"/>
      <c r="C22" s="272"/>
      <c r="D22" s="272"/>
      <c r="E22" s="175"/>
      <c r="F22" s="272"/>
      <c r="G22" s="272"/>
      <c r="H22" s="173"/>
      <c r="I22" s="175"/>
      <c r="J22" s="204"/>
      <c r="K22" s="270"/>
      <c r="L22" s="270"/>
    </row>
    <row r="23" spans="1:17" ht="18" customHeight="1" x14ac:dyDescent="0.25">
      <c r="A23" s="227" t="s">
        <v>167</v>
      </c>
      <c r="B23" s="515">
        <f>'[21]Wireline Flash-qtr-2015'!$B$32</f>
        <v>0.23499999999999999</v>
      </c>
      <c r="C23" s="516">
        <v>0.247</v>
      </c>
      <c r="D23" s="516">
        <v>0.254</v>
      </c>
      <c r="E23" s="561">
        <v>0.28000000000000003</v>
      </c>
      <c r="F23" s="515">
        <v>0.26</v>
      </c>
      <c r="G23" s="516">
        <v>0.26279250162097012</v>
      </c>
      <c r="H23" s="516">
        <v>0.26237193587094754</v>
      </c>
      <c r="I23" s="561">
        <v>0.27978021546406623</v>
      </c>
      <c r="J23" s="160"/>
      <c r="K23" s="515">
        <f>'[21]Wireline Flash-qtr-2015'!$M$32</f>
        <v>0.254</v>
      </c>
      <c r="L23" s="365">
        <v>0.26600000000000001</v>
      </c>
      <c r="N23" s="667"/>
    </row>
    <row r="24" spans="1:17" ht="18" customHeight="1" x14ac:dyDescent="0.2">
      <c r="A24" s="160"/>
      <c r="B24" s="125"/>
      <c r="C24" s="121"/>
      <c r="D24" s="121"/>
      <c r="E24" s="245"/>
      <c r="F24" s="121"/>
      <c r="G24" s="121"/>
      <c r="H24" s="121"/>
      <c r="I24" s="245"/>
      <c r="J24" s="214"/>
      <c r="K24" s="244"/>
      <c r="L24" s="244"/>
    </row>
    <row r="25" spans="1:17" s="376" customFormat="1" ht="18" customHeight="1" x14ac:dyDescent="0.25">
      <c r="A25" s="227" t="s">
        <v>14</v>
      </c>
      <c r="B25" s="125">
        <v>446</v>
      </c>
      <c r="C25" s="121">
        <v>414</v>
      </c>
      <c r="D25" s="121">
        <v>437</v>
      </c>
      <c r="E25" s="245">
        <v>387</v>
      </c>
      <c r="F25" s="125">
        <v>382</v>
      </c>
      <c r="G25" s="121">
        <v>406</v>
      </c>
      <c r="H25" s="121">
        <v>408</v>
      </c>
      <c r="I25" s="245">
        <v>331</v>
      </c>
      <c r="J25" s="433"/>
      <c r="K25" s="278">
        <f>SUM(B25:E25)</f>
        <v>1684</v>
      </c>
      <c r="L25" s="244">
        <f>SUM(F25:I25)</f>
        <v>1527</v>
      </c>
    </row>
    <row r="26" spans="1:17" s="376" customFormat="1" ht="18" customHeight="1" x14ac:dyDescent="0.25">
      <c r="A26" s="227"/>
      <c r="B26" s="434"/>
      <c r="C26" s="304"/>
      <c r="D26" s="304"/>
      <c r="E26" s="436"/>
      <c r="F26" s="304"/>
      <c r="G26" s="304"/>
      <c r="H26" s="304"/>
      <c r="I26" s="436"/>
      <c r="J26" s="320"/>
      <c r="K26" s="435"/>
      <c r="L26" s="435"/>
    </row>
    <row r="27" spans="1:17" ht="18" customHeight="1" x14ac:dyDescent="0.25">
      <c r="A27" s="227" t="s">
        <v>224</v>
      </c>
      <c r="B27" s="437">
        <f>B25/B15</f>
        <v>0.2995298858294157</v>
      </c>
      <c r="C27" s="415">
        <f t="shared" ref="C27:I27" si="5">C25/C15</f>
        <v>0.28910614525139666</v>
      </c>
      <c r="D27" s="415">
        <f t="shared" si="5"/>
        <v>0.30709768095572731</v>
      </c>
      <c r="E27" s="439">
        <f t="shared" si="5"/>
        <v>0.27662616154395997</v>
      </c>
      <c r="F27" s="415">
        <f t="shared" si="5"/>
        <v>0.26750700280112044</v>
      </c>
      <c r="G27" s="415">
        <f t="shared" si="5"/>
        <v>0.29208633093525183</v>
      </c>
      <c r="H27" s="415">
        <f t="shared" si="5"/>
        <v>0.29331416247304098</v>
      </c>
      <c r="I27" s="439">
        <f t="shared" si="5"/>
        <v>0.23968139029688632</v>
      </c>
      <c r="J27" s="273"/>
      <c r="K27" s="438">
        <f>K25/K15</f>
        <v>0.2932265366533171</v>
      </c>
      <c r="L27" s="438">
        <f>L25/L15</f>
        <v>0.2731663685152057</v>
      </c>
    </row>
    <row r="28" spans="1:17" ht="18" customHeight="1" x14ac:dyDescent="0.25">
      <c r="A28" s="227"/>
      <c r="B28" s="133"/>
      <c r="C28" s="212"/>
      <c r="D28" s="212"/>
      <c r="E28" s="402"/>
      <c r="F28" s="119"/>
      <c r="G28" s="212"/>
      <c r="H28" s="272"/>
      <c r="I28" s="402"/>
      <c r="J28" s="204"/>
      <c r="K28" s="401"/>
      <c r="L28" s="401"/>
    </row>
    <row r="29" spans="1:17" ht="18" customHeight="1" x14ac:dyDescent="0.25">
      <c r="A29" s="227" t="s">
        <v>166</v>
      </c>
      <c r="B29" s="125">
        <f t="shared" ref="B29:I29" si="6">B21-B25</f>
        <v>-96</v>
      </c>
      <c r="C29" s="121">
        <f t="shared" si="6"/>
        <v>-61</v>
      </c>
      <c r="D29" s="121">
        <f t="shared" si="6"/>
        <v>-75</v>
      </c>
      <c r="E29" s="245">
        <f t="shared" si="6"/>
        <v>4</v>
      </c>
      <c r="F29" s="125">
        <f t="shared" si="6"/>
        <v>-10</v>
      </c>
      <c r="G29" s="121">
        <f t="shared" si="6"/>
        <v>-41</v>
      </c>
      <c r="H29" s="121">
        <f t="shared" si="6"/>
        <v>-43</v>
      </c>
      <c r="I29" s="245">
        <f t="shared" si="6"/>
        <v>56</v>
      </c>
      <c r="J29" s="433"/>
      <c r="K29" s="278">
        <f>K21-K25</f>
        <v>-228</v>
      </c>
      <c r="L29" s="244">
        <f>L21-L25</f>
        <v>-38</v>
      </c>
    </row>
    <row r="30" spans="1:17" s="376" customFormat="1" ht="18" customHeight="1" x14ac:dyDescent="0.25">
      <c r="A30" s="375"/>
      <c r="B30" s="125"/>
      <c r="C30" s="121"/>
      <c r="D30" s="121"/>
      <c r="E30" s="245"/>
      <c r="F30" s="121"/>
      <c r="G30" s="121"/>
      <c r="H30" s="121"/>
      <c r="I30" s="245"/>
      <c r="J30" s="326"/>
      <c r="K30" s="244"/>
      <c r="L30" s="244"/>
    </row>
    <row r="31" spans="1:17" ht="18" customHeight="1" x14ac:dyDescent="0.2">
      <c r="A31" s="160" t="s">
        <v>257</v>
      </c>
      <c r="B31" s="585">
        <f>'[20]MD&amp;A 5.5 QTRLY wireLINE'!$B$120</f>
        <v>74</v>
      </c>
      <c r="C31" s="581">
        <v>37</v>
      </c>
      <c r="D31" s="581">
        <v>23</v>
      </c>
      <c r="E31" s="600">
        <v>11</v>
      </c>
      <c r="F31" s="585">
        <v>20</v>
      </c>
      <c r="G31" s="581">
        <v>12</v>
      </c>
      <c r="H31" s="581">
        <v>8</v>
      </c>
      <c r="I31" s="600">
        <v>5</v>
      </c>
      <c r="J31" s="394"/>
      <c r="K31" s="764">
        <f>SUM(B31:E31)</f>
        <v>145</v>
      </c>
      <c r="L31" s="250">
        <f>SUM(F31:I31)</f>
        <v>45</v>
      </c>
      <c r="M31" s="216"/>
      <c r="N31" s="216"/>
      <c r="O31" s="346"/>
      <c r="P31" s="216"/>
      <c r="Q31" s="216"/>
    </row>
    <row r="32" spans="1:17" ht="21" customHeight="1" thickBot="1" x14ac:dyDescent="0.3">
      <c r="A32" s="227" t="s">
        <v>255</v>
      </c>
      <c r="B32" s="765">
        <f t="shared" ref="B32:I32" si="7">+B31+B21</f>
        <v>424</v>
      </c>
      <c r="C32" s="766">
        <f>+C21+C31</f>
        <v>390</v>
      </c>
      <c r="D32" s="766">
        <f t="shared" si="7"/>
        <v>385</v>
      </c>
      <c r="E32" s="767">
        <f t="shared" si="7"/>
        <v>402</v>
      </c>
      <c r="F32" s="766">
        <f t="shared" si="7"/>
        <v>392</v>
      </c>
      <c r="G32" s="766">
        <f t="shared" si="7"/>
        <v>377</v>
      </c>
      <c r="H32" s="766">
        <f t="shared" si="7"/>
        <v>373</v>
      </c>
      <c r="I32" s="767">
        <f t="shared" si="7"/>
        <v>392</v>
      </c>
      <c r="J32" s="271"/>
      <c r="K32" s="768">
        <f>+K31+K21</f>
        <v>1601</v>
      </c>
      <c r="L32" s="275">
        <f>+L31+L21</f>
        <v>1534</v>
      </c>
    </row>
    <row r="33" spans="1:14" ht="12.75" customHeight="1" thickTop="1" x14ac:dyDescent="0.25">
      <c r="A33" s="320"/>
      <c r="B33" s="583"/>
      <c r="C33" s="708"/>
      <c r="D33" s="708"/>
      <c r="E33" s="587"/>
      <c r="F33" s="708"/>
      <c r="G33" s="708"/>
      <c r="H33" s="233"/>
      <c r="I33" s="587"/>
      <c r="K33" s="586"/>
      <c r="L33" s="174"/>
    </row>
    <row r="34" spans="1:14" ht="18" customHeight="1" x14ac:dyDescent="0.25">
      <c r="A34" s="227" t="s">
        <v>256</v>
      </c>
      <c r="B34" s="769">
        <f>B32/B15</f>
        <v>0.28475486903962388</v>
      </c>
      <c r="C34" s="744">
        <f>'[22]Wireline Flash-qtr-2015'!$B$32</f>
        <v>0.27300000000000002</v>
      </c>
      <c r="D34" s="744">
        <v>0.27</v>
      </c>
      <c r="E34" s="770">
        <v>0.28799999999999998</v>
      </c>
      <c r="F34" s="769">
        <v>0.27400000000000002</v>
      </c>
      <c r="G34" s="744">
        <v>0.2716751099887183</v>
      </c>
      <c r="H34" s="744">
        <v>0.26815240833932424</v>
      </c>
      <c r="I34" s="770">
        <v>0.28341328098180446</v>
      </c>
      <c r="K34" s="769">
        <f>K32/K15</f>
        <v>0.27877415984676995</v>
      </c>
      <c r="L34" s="365">
        <v>0.27400000000000002</v>
      </c>
    </row>
    <row r="35" spans="1:14" s="376" customFormat="1" ht="4.5" customHeight="1" x14ac:dyDescent="0.25">
      <c r="A35" s="235"/>
      <c r="B35" s="440"/>
      <c r="C35" s="211"/>
      <c r="D35" s="211"/>
      <c r="E35" s="442"/>
      <c r="F35" s="211"/>
      <c r="G35" s="211"/>
      <c r="H35" s="211"/>
      <c r="I35" s="442"/>
      <c r="J35" s="443"/>
      <c r="K35" s="440"/>
      <c r="L35" s="441"/>
    </row>
    <row r="36" spans="1:14" ht="18" customHeight="1" x14ac:dyDescent="0.2">
      <c r="B36" s="172"/>
    </row>
    <row r="37" spans="1:14" s="204" customFormat="1" ht="18" customHeight="1" x14ac:dyDescent="0.2">
      <c r="A37" s="817" t="s">
        <v>169</v>
      </c>
      <c r="B37" s="804"/>
      <c r="C37" s="804"/>
      <c r="D37" s="804"/>
      <c r="E37" s="804"/>
      <c r="F37" s="804"/>
      <c r="G37" s="804"/>
      <c r="H37" s="804"/>
      <c r="I37" s="804"/>
      <c r="J37" s="804"/>
      <c r="K37" s="804"/>
      <c r="L37" s="804"/>
    </row>
    <row r="38" spans="1:14" ht="18" customHeight="1" x14ac:dyDescent="0.2">
      <c r="A38" s="625" t="s">
        <v>254</v>
      </c>
      <c r="B38" s="578"/>
      <c r="C38" s="618"/>
      <c r="D38" s="618"/>
      <c r="E38" s="618"/>
      <c r="F38" s="618"/>
      <c r="G38" s="618"/>
      <c r="H38" s="618"/>
      <c r="I38" s="618"/>
      <c r="J38" s="618"/>
      <c r="K38" s="618"/>
      <c r="L38" s="618"/>
    </row>
    <row r="41" spans="1:14" ht="18" customHeight="1" x14ac:dyDescent="0.2">
      <c r="N41" s="444"/>
    </row>
    <row r="48" spans="1:14" ht="21" customHeight="1" x14ac:dyDescent="0.2"/>
    <row r="49" spans="1:1" ht="21" customHeight="1" x14ac:dyDescent="0.2">
      <c r="A49" s="574"/>
    </row>
    <row r="60" spans="1:1" ht="18" customHeight="1" x14ac:dyDescent="0.2">
      <c r="A60" s="444"/>
    </row>
    <row r="61" spans="1:1" ht="18" customHeight="1" x14ac:dyDescent="0.2">
      <c r="A61" s="444"/>
    </row>
  </sheetData>
  <mergeCells count="4">
    <mergeCell ref="A1:L1"/>
    <mergeCell ref="A2:L2"/>
    <mergeCell ref="A37:L37"/>
    <mergeCell ref="B5:I5"/>
  </mergeCells>
  <phoneticPr fontId="0" type="noConversion"/>
  <printOptions horizontalCentered="1"/>
  <pageMargins left="0.70866141732283472" right="0.51181102362204722" top="0.51181102362204722" bottom="0.51181102362204722" header="0.51181102362204722" footer="0.51181102362204722"/>
  <pageSetup scale="42"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C32"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5"/>
  <sheetViews>
    <sheetView showGridLines="0" defaultGridColor="0" colorId="8" zoomScale="85" zoomScaleNormal="85" zoomScaleSheetLayoutView="70" workbookViewId="0">
      <selection activeCell="O6" sqref="O6"/>
    </sheetView>
  </sheetViews>
  <sheetFormatPr defaultColWidth="8.85546875" defaultRowHeight="18" customHeight="1" x14ac:dyDescent="0.2"/>
  <cols>
    <col min="1" max="1" width="65" style="159" customWidth="1"/>
    <col min="2" max="5" width="15.42578125" style="159" customWidth="1"/>
    <col min="6" max="6" width="3.7109375" style="159" customWidth="1"/>
    <col min="7" max="10" width="13.7109375" style="159" customWidth="1"/>
    <col min="11" max="11" width="10.7109375" style="159" customWidth="1"/>
    <col min="12" max="16384" width="8.85546875" style="159"/>
  </cols>
  <sheetData>
    <row r="1" spans="1:13" s="189" customFormat="1" ht="24" customHeight="1" x14ac:dyDescent="0.35">
      <c r="A1" s="794" t="s">
        <v>49</v>
      </c>
      <c r="B1" s="794"/>
      <c r="C1" s="794"/>
      <c r="D1" s="794"/>
      <c r="E1" s="794"/>
      <c r="F1" s="794"/>
      <c r="G1" s="800"/>
      <c r="H1" s="800"/>
      <c r="I1" s="800"/>
      <c r="J1" s="800"/>
    </row>
    <row r="2" spans="1:13" s="189" customFormat="1" ht="24" customHeight="1" x14ac:dyDescent="0.3">
      <c r="A2" s="795" t="s">
        <v>171</v>
      </c>
      <c r="B2" s="795"/>
      <c r="C2" s="795"/>
      <c r="D2" s="795"/>
      <c r="E2" s="795"/>
      <c r="F2" s="795"/>
      <c r="G2" s="801"/>
      <c r="H2" s="801"/>
      <c r="I2" s="801"/>
      <c r="J2" s="801"/>
    </row>
    <row r="3" spans="1:13" s="189" customFormat="1" ht="18" customHeight="1" x14ac:dyDescent="0.3">
      <c r="A3" s="289"/>
      <c r="B3" s="469"/>
      <c r="C3" s="469"/>
      <c r="D3" s="289"/>
      <c r="E3" s="289"/>
      <c r="F3" s="289"/>
      <c r="G3" s="290"/>
      <c r="H3" s="290"/>
      <c r="I3" s="290"/>
      <c r="J3" s="187" t="s">
        <v>3</v>
      </c>
    </row>
    <row r="4" spans="1:13" s="189" customFormat="1" ht="18" customHeight="1" x14ac:dyDescent="0.2">
      <c r="B4" s="159"/>
      <c r="C4" s="159"/>
      <c r="D4" s="159"/>
      <c r="E4" s="159"/>
    </row>
    <row r="5" spans="1:13" s="189" customFormat="1" ht="18" customHeight="1" x14ac:dyDescent="0.25">
      <c r="A5" s="188"/>
      <c r="B5" s="796" t="s">
        <v>245</v>
      </c>
      <c r="C5" s="797"/>
      <c r="D5" s="797"/>
      <c r="E5" s="798"/>
      <c r="F5" s="159"/>
      <c r="G5" s="796" t="s">
        <v>246</v>
      </c>
      <c r="H5" s="797"/>
      <c r="I5" s="797"/>
      <c r="J5" s="798"/>
    </row>
    <row r="6" spans="1:13" s="189" customFormat="1" ht="18" customHeight="1" x14ac:dyDescent="0.25">
      <c r="A6" s="633" t="s">
        <v>183</v>
      </c>
      <c r="B6" s="445">
        <v>2015</v>
      </c>
      <c r="C6" s="446">
        <v>2014</v>
      </c>
      <c r="D6" s="191" t="s">
        <v>9</v>
      </c>
      <c r="E6" s="192" t="s">
        <v>10</v>
      </c>
      <c r="F6" s="159"/>
      <c r="G6" s="445">
        <v>2015</v>
      </c>
      <c r="H6" s="446">
        <v>2014</v>
      </c>
      <c r="I6" s="191" t="s">
        <v>9</v>
      </c>
      <c r="J6" s="192" t="s">
        <v>10</v>
      </c>
    </row>
    <row r="7" spans="1:13" s="189" customFormat="1" ht="15.75" x14ac:dyDescent="0.25">
      <c r="A7" s="163"/>
      <c r="B7" s="124"/>
      <c r="C7" s="226"/>
      <c r="D7" s="226"/>
      <c r="E7" s="221"/>
      <c r="F7" s="199"/>
      <c r="G7" s="129"/>
      <c r="H7" s="173"/>
      <c r="I7" s="173"/>
      <c r="J7" s="203"/>
    </row>
    <row r="8" spans="1:13" s="189" customFormat="1" ht="18" customHeight="1" x14ac:dyDescent="0.25">
      <c r="A8" s="163" t="s">
        <v>249</v>
      </c>
      <c r="B8" s="120">
        <f>'Wireline Stats History'!B8</f>
        <v>-24</v>
      </c>
      <c r="C8" s="136">
        <f>'Wireline Stats History'!F8</f>
        <v>-20</v>
      </c>
      <c r="D8" s="279">
        <f>B8-C8</f>
        <v>-4</v>
      </c>
      <c r="E8" s="631">
        <f>IF(ISERROR(D8/C8),"n.m.",IF(ABS((D8/ABS(C8)))&gt;=1,"n.m.",(D8/ABS(C8))))</f>
        <v>-0.2</v>
      </c>
      <c r="F8" s="199"/>
      <c r="G8" s="120">
        <f>SUM('Wireline Stats History'!B8:E8)</f>
        <v>-89</v>
      </c>
      <c r="H8" s="136">
        <f>SUM('Wireline Stats History'!F8:I8)</f>
        <v>-87</v>
      </c>
      <c r="I8" s="279">
        <f>G8-H8</f>
        <v>-2</v>
      </c>
      <c r="J8" s="631">
        <f>IF(ISERROR(I8/H8),"n.m.",IF(ABS((I8/ABS(H8)))&gt;=1,"n.m.",(I8/ABS(H8))))</f>
        <v>-2.2988505747126436E-2</v>
      </c>
      <c r="L8" s="341"/>
      <c r="M8" s="341"/>
    </row>
    <row r="9" spans="1:13" s="189" customFormat="1" ht="15.75" x14ac:dyDescent="0.25">
      <c r="A9" s="163"/>
      <c r="B9" s="152"/>
      <c r="C9" s="338"/>
      <c r="D9" s="173"/>
      <c r="E9" s="203"/>
      <c r="F9" s="199"/>
      <c r="G9" s="152"/>
      <c r="H9" s="338"/>
      <c r="I9" s="173"/>
      <c r="J9" s="203"/>
    </row>
    <row r="10" spans="1:13" s="189" customFormat="1" ht="18" customHeight="1" x14ac:dyDescent="0.25">
      <c r="A10" s="163" t="s">
        <v>248</v>
      </c>
      <c r="B10" s="120">
        <f>'Wireline Stats History'!B10</f>
        <v>1467</v>
      </c>
      <c r="C10" s="136">
        <f>'Wireline Stats History'!F10</f>
        <v>1556</v>
      </c>
      <c r="D10" s="279">
        <f>B10-C10</f>
        <v>-89</v>
      </c>
      <c r="E10" s="631">
        <f>IF(ISERROR(D10/C10),"n.m.",IF(ABS((D10/ABS(C10)))&gt;=1,"n.m.",(D10/ABS(C10))))</f>
        <v>-5.719794344473008E-2</v>
      </c>
      <c r="F10" s="199"/>
      <c r="G10" s="125">
        <f>'Wireline Stats History'!B10</f>
        <v>1467</v>
      </c>
      <c r="H10" s="121">
        <f>'Wireline Stats History'!F10</f>
        <v>1556</v>
      </c>
      <c r="I10" s="246">
        <f>G10-H10</f>
        <v>-89</v>
      </c>
      <c r="J10" s="631">
        <f>IF(ISERROR(I10/H10),"n.m.",IF(ABS((I10/ABS(H10)))&gt;=1,"n.m.",(I10/ABS(H10))))</f>
        <v>-5.719794344473008E-2</v>
      </c>
      <c r="L10" s="341"/>
      <c r="M10" s="341"/>
    </row>
    <row r="11" spans="1:13" s="189" customFormat="1" ht="18" customHeight="1" x14ac:dyDescent="0.25">
      <c r="A11" s="163"/>
      <c r="B11" s="124"/>
      <c r="C11" s="226"/>
      <c r="D11" s="226"/>
      <c r="E11" s="524"/>
      <c r="F11" s="138"/>
      <c r="G11" s="129"/>
      <c r="H11" s="173"/>
      <c r="I11" s="173"/>
      <c r="J11" s="175"/>
    </row>
    <row r="12" spans="1:13" s="189" customFormat="1" ht="18" customHeight="1" x14ac:dyDescent="0.25">
      <c r="A12" s="163" t="s">
        <v>186</v>
      </c>
      <c r="B12" s="120">
        <f>'Wireline Stats History'!B12</f>
        <v>22</v>
      </c>
      <c r="C12" s="136">
        <f>'Wireline Stats History'!F12</f>
        <v>22</v>
      </c>
      <c r="D12" s="279">
        <f>B12-C12</f>
        <v>0</v>
      </c>
      <c r="E12" s="631">
        <f>IF(ISERROR(D12/C12),"n.m.",IF(ABS((D12/ABS(C12)))&gt;=1,"n.m.",(D12/ABS(C12))))</f>
        <v>0</v>
      </c>
      <c r="F12" s="199"/>
      <c r="G12" s="125">
        <f>SUM('Wireline Stats History'!B12:E12)</f>
        <v>91</v>
      </c>
      <c r="H12" s="121">
        <f>SUM('Wireline Stats History'!F12:I12)</f>
        <v>80</v>
      </c>
      <c r="I12" s="246">
        <f>G12-H12</f>
        <v>11</v>
      </c>
      <c r="J12" s="631">
        <f>IF(ISERROR(I12/H12),"n.m.",IF(ABS((I12/ABS(H12)))&gt;=1,"n.m.",(I12/ABS(H12))))</f>
        <v>0.13750000000000001</v>
      </c>
      <c r="L12" s="341"/>
    </row>
    <row r="13" spans="1:13" s="189" customFormat="1" ht="18" customHeight="1" x14ac:dyDescent="0.25">
      <c r="A13" s="227"/>
      <c r="B13" s="124"/>
      <c r="C13" s="226"/>
      <c r="D13" s="226"/>
      <c r="E13" s="221"/>
      <c r="F13" s="216"/>
      <c r="G13" s="124"/>
      <c r="H13" s="226"/>
      <c r="I13" s="226"/>
      <c r="J13" s="221"/>
    </row>
    <row r="14" spans="1:13" s="189" customFormat="1" ht="18" customHeight="1" x14ac:dyDescent="0.25">
      <c r="A14" s="227" t="s">
        <v>187</v>
      </c>
      <c r="B14" s="120">
        <f>'Wireline Stats History'!B14</f>
        <v>1566</v>
      </c>
      <c r="C14" s="136">
        <f>'Wireline Stats History'!F14</f>
        <v>1475</v>
      </c>
      <c r="D14" s="279">
        <f>B14-C14</f>
        <v>91</v>
      </c>
      <c r="E14" s="631">
        <f>IF(ISERROR(D14/C14),"n.m.",IF(ABS((D14/ABS(C14)))&gt;=1,"n.m.",(D14/ABS(C14))))</f>
        <v>6.1694915254237287E-2</v>
      </c>
      <c r="F14" s="216"/>
      <c r="G14" s="125">
        <f>'Wireline Stats History'!B14</f>
        <v>1566</v>
      </c>
      <c r="H14" s="121">
        <f>'Wireline Stats History'!F14</f>
        <v>1475</v>
      </c>
      <c r="I14" s="279">
        <f>G14-H14</f>
        <v>91</v>
      </c>
      <c r="J14" s="631">
        <f>IF(ISERROR(I14/H14),"n.m.",IF(ABS((I14/ABS(H14)))&gt;=1,"n.m.",(I14/ABS(H14))))</f>
        <v>6.1694915254237287E-2</v>
      </c>
    </row>
    <row r="15" spans="1:13" s="189" customFormat="1" ht="18" customHeight="1" x14ac:dyDescent="0.2">
      <c r="A15" s="160"/>
      <c r="B15" s="124"/>
      <c r="C15" s="226"/>
      <c r="D15" s="226"/>
      <c r="E15" s="524"/>
      <c r="F15" s="216"/>
      <c r="G15" s="129"/>
      <c r="H15" s="173"/>
      <c r="I15" s="226"/>
      <c r="J15" s="524"/>
      <c r="M15" s="341"/>
    </row>
    <row r="16" spans="1:13" s="189" customFormat="1" ht="18" customHeight="1" x14ac:dyDescent="0.25">
      <c r="A16" s="227" t="s">
        <v>228</v>
      </c>
      <c r="B16" s="120">
        <f>'Wireline Stats History'!B16</f>
        <v>25</v>
      </c>
      <c r="C16" s="136">
        <f>'Wireline Stats History'!F16</f>
        <v>28</v>
      </c>
      <c r="D16" s="279">
        <f>B16-C16</f>
        <v>-3</v>
      </c>
      <c r="E16" s="631">
        <f>IF(ISERROR(D16/C16),"n.m.",IF(ABS((D16/ABS(C16)))&gt;=1,"n.m.",(D16/ABS(C16))))</f>
        <v>-0.10714285714285714</v>
      </c>
      <c r="F16" s="216"/>
      <c r="G16" s="125">
        <f>SUM('Wireline Stats History'!B16:E16)</f>
        <v>89</v>
      </c>
      <c r="H16" s="121">
        <f>SUM('Wireline Stats History'!F16:I16)</f>
        <v>101</v>
      </c>
      <c r="I16" s="279">
        <f>G16-H16</f>
        <v>-12</v>
      </c>
      <c r="J16" s="631">
        <f>IF(ISERROR(I16/H16),"n.m.",IF(ABS((I16/ABS(H16)))&gt;=1,"n.m.",(I16/ABS(H16))))</f>
        <v>-0.11881188118811881</v>
      </c>
    </row>
    <row r="17" spans="1:14" s="189" customFormat="1" ht="18" customHeight="1" x14ac:dyDescent="0.2">
      <c r="A17" s="160"/>
      <c r="B17" s="151"/>
      <c r="C17" s="345"/>
      <c r="D17" s="226"/>
      <c r="E17" s="525"/>
      <c r="F17" s="199"/>
      <c r="G17" s="152"/>
      <c r="H17" s="338"/>
      <c r="I17" s="173"/>
      <c r="J17" s="208"/>
    </row>
    <row r="18" spans="1:14" s="189" customFormat="1" ht="18" customHeight="1" x14ac:dyDescent="0.25">
      <c r="A18" s="227" t="s">
        <v>229</v>
      </c>
      <c r="B18" s="120">
        <f>'Wireline Stats History'!B18</f>
        <v>1005</v>
      </c>
      <c r="C18" s="136">
        <f>'Wireline Stats History'!F18</f>
        <v>916</v>
      </c>
      <c r="D18" s="279">
        <f>B18-C18</f>
        <v>89</v>
      </c>
      <c r="E18" s="631">
        <f>IF(ISERROR(D18/C18),"n.m.",IF(ABS((D18/ABS(C18)))&gt;=1,"n.m.",(D18/ABS(C18))))</f>
        <v>9.7161572052401751E-2</v>
      </c>
      <c r="F18" s="199"/>
      <c r="G18" s="125">
        <f>'Wireline Stats History'!B18</f>
        <v>1005</v>
      </c>
      <c r="H18" s="121">
        <f>'Wireline Stats History'!F18</f>
        <v>916</v>
      </c>
      <c r="I18" s="246">
        <f>G18-H18</f>
        <v>89</v>
      </c>
      <c r="J18" s="631">
        <f>IF(ISERROR(I18/H18),"n.m.",IF(ABS((I18/ABS(H18)))&gt;=1,"n.m.",(I18/ABS(H18))))</f>
        <v>9.7161572052401751E-2</v>
      </c>
    </row>
    <row r="19" spans="1:14" s="189" customFormat="1" ht="18" customHeight="1" x14ac:dyDescent="0.25">
      <c r="A19" s="227"/>
      <c r="B19" s="120"/>
      <c r="C19" s="136"/>
      <c r="D19" s="279"/>
      <c r="E19" s="631"/>
      <c r="F19" s="199"/>
      <c r="G19" s="125"/>
      <c r="H19" s="121"/>
      <c r="I19" s="246"/>
      <c r="J19" s="631"/>
    </row>
    <row r="20" spans="1:14" s="189" customFormat="1" ht="18" customHeight="1" x14ac:dyDescent="0.25">
      <c r="A20" s="227" t="s">
        <v>238</v>
      </c>
      <c r="B20" s="120">
        <f>'Wireline Stats History'!B20</f>
        <v>23</v>
      </c>
      <c r="C20" s="136">
        <f>'Wireline Stats History'!F20</f>
        <v>30</v>
      </c>
      <c r="D20" s="279">
        <f>B20-C20</f>
        <v>-7</v>
      </c>
      <c r="E20" s="631">
        <f>IF(ISERROR(D20/C20),"n.m.",IF(ABS((D20/ABS(C20)))&gt;=1,"n.m.",(D20/ABS(C20))))</f>
        <v>-0.23333333333333334</v>
      </c>
      <c r="F20" s="199"/>
      <c r="G20" s="125">
        <f>SUM('Wireline Stats History'!B20:E20)</f>
        <v>91</v>
      </c>
      <c r="H20" s="121">
        <f>SUM('Wireline Stats History'!F20:I20)</f>
        <v>94</v>
      </c>
      <c r="I20" s="246">
        <f>G20-H20</f>
        <v>-3</v>
      </c>
      <c r="J20" s="631">
        <f>IF(ISERROR(I20/H20),"n.m.",IF(ABS((I20/ABS(H20)))&gt;=1,"n.m.",(I20/ABS(H20))))</f>
        <v>-3.1914893617021274E-2</v>
      </c>
    </row>
    <row r="21" spans="1:14" s="189" customFormat="1" ht="18" customHeight="1" x14ac:dyDescent="0.25">
      <c r="A21" s="227"/>
      <c r="B21" s="120"/>
      <c r="C21" s="136"/>
      <c r="D21" s="279"/>
      <c r="E21" s="631"/>
      <c r="F21" s="199"/>
      <c r="G21" s="125"/>
      <c r="H21" s="121"/>
      <c r="I21" s="246"/>
      <c r="J21" s="631"/>
    </row>
    <row r="22" spans="1:14" s="189" customFormat="1" ht="18" customHeight="1" x14ac:dyDescent="0.25">
      <c r="A22" s="227" t="s">
        <v>266</v>
      </c>
      <c r="B22" s="120">
        <f>'Wireline Stats History'!B22</f>
        <v>4038</v>
      </c>
      <c r="C22" s="136">
        <f>'Wireline Stats History'!F22</f>
        <v>3947</v>
      </c>
      <c r="D22" s="279">
        <f>B22-C22</f>
        <v>91</v>
      </c>
      <c r="E22" s="631">
        <f>IF(ISERROR(D22/C22),"n.m.",IF(ABS((D22/ABS(C22)))&gt;=1,"n.m.",(D22/ABS(C22))))</f>
        <v>2.3055485178616671E-2</v>
      </c>
      <c r="F22" s="199"/>
      <c r="G22" s="125">
        <f>'Wireline Stats History'!B22</f>
        <v>4038</v>
      </c>
      <c r="H22" s="121">
        <f>'Wireline Stats History'!F22</f>
        <v>3947</v>
      </c>
      <c r="I22" s="246">
        <f>G22-H22</f>
        <v>91</v>
      </c>
      <c r="J22" s="631">
        <f>IF(ISERROR(I22/H22),"n.m.",IF(ABS((I22/ABS(H22)))&gt;=1,"n.m.",(I22/ABS(H22))))</f>
        <v>2.3055485178616671E-2</v>
      </c>
      <c r="N22" s="341"/>
    </row>
    <row r="23" spans="1:14" s="189" customFormat="1" ht="14.25" x14ac:dyDescent="0.2">
      <c r="A23" s="447" t="s">
        <v>3</v>
      </c>
      <c r="B23" s="448"/>
      <c r="C23" s="449"/>
      <c r="D23" s="449"/>
      <c r="E23" s="450"/>
      <c r="F23" s="216"/>
      <c r="G23" s="383"/>
      <c r="H23" s="308"/>
      <c r="I23" s="308"/>
      <c r="J23" s="451"/>
    </row>
    <row r="24" spans="1:14" s="189" customFormat="1" ht="5.25" customHeight="1" x14ac:dyDescent="0.2">
      <c r="A24" s="452"/>
      <c r="B24" s="188"/>
      <c r="C24" s="188"/>
      <c r="D24" s="188"/>
      <c r="E24" s="188"/>
      <c r="G24" s="188"/>
      <c r="H24" s="188"/>
      <c r="I24" s="188"/>
      <c r="J24" s="188"/>
    </row>
    <row r="25" spans="1:14" s="204" customFormat="1" ht="18" customHeight="1" x14ac:dyDescent="0.2">
      <c r="A25" s="804" t="s">
        <v>169</v>
      </c>
      <c r="B25" s="804"/>
      <c r="C25" s="804"/>
      <c r="D25" s="804"/>
      <c r="E25" s="804"/>
      <c r="F25" s="804"/>
      <c r="G25" s="804"/>
      <c r="H25" s="804"/>
      <c r="I25" s="804"/>
      <c r="J25" s="804"/>
      <c r="K25" s="804"/>
      <c r="L25" s="804"/>
    </row>
    <row r="26" spans="1:14" s="160" customFormat="1" ht="18" customHeight="1" x14ac:dyDescent="0.2">
      <c r="A26" s="821" t="s">
        <v>250</v>
      </c>
      <c r="B26" s="821"/>
      <c r="C26" s="821"/>
      <c r="D26" s="821"/>
      <c r="E26" s="821"/>
      <c r="F26" s="821"/>
      <c r="G26" s="821"/>
      <c r="H26" s="821"/>
      <c r="I26" s="821"/>
      <c r="J26" s="821"/>
      <c r="K26" s="481"/>
      <c r="L26" s="481"/>
    </row>
    <row r="27" spans="1:14" s="188" customFormat="1" ht="16.5" customHeight="1" x14ac:dyDescent="0.2">
      <c r="A27" s="821"/>
      <c r="B27" s="821"/>
      <c r="C27" s="821"/>
      <c r="D27" s="821"/>
      <c r="E27" s="821"/>
      <c r="F27" s="821"/>
      <c r="G27" s="821"/>
      <c r="H27" s="821"/>
      <c r="I27" s="821"/>
      <c r="J27" s="821"/>
      <c r="K27" s="453"/>
      <c r="L27" s="453"/>
      <c r="N27" s="454"/>
    </row>
    <row r="44" spans="1:1" ht="21" customHeight="1" x14ac:dyDescent="0.2"/>
    <row r="45" spans="1:1" ht="21" customHeight="1" x14ac:dyDescent="0.2">
      <c r="A45" s="573"/>
    </row>
  </sheetData>
  <mergeCells count="6">
    <mergeCell ref="A26:J27"/>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A24:I24 J24 E16:F16 E15:F15 E14:F14 E13:F13 E8:F8 E7:F7 E11:F11 E12:F12 G11:H11 G15 H15 H13 G13 G7"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6"/>
  <sheetViews>
    <sheetView showGridLines="0" defaultGridColor="0" colorId="8" zoomScale="75" zoomScaleNormal="75" zoomScaleSheetLayoutView="70" zoomScalePageLayoutView="75" workbookViewId="0">
      <selection activeCell="B22" sqref="B22"/>
    </sheetView>
  </sheetViews>
  <sheetFormatPr defaultColWidth="8.85546875" defaultRowHeight="18" customHeight="1" x14ac:dyDescent="0.2"/>
  <cols>
    <col min="1" max="1" width="65.7109375" style="159" customWidth="1"/>
    <col min="2" max="2" width="10.85546875" style="159" customWidth="1"/>
    <col min="3" max="9" width="12.7109375" style="159" customWidth="1"/>
    <col min="10" max="10" width="4" style="159" customWidth="1"/>
    <col min="11" max="11" width="14.140625" style="159" customWidth="1"/>
    <col min="12" max="12" width="12.7109375" style="159" customWidth="1"/>
    <col min="13" max="13" width="10.140625" style="159" bestFit="1" customWidth="1"/>
    <col min="14" max="14" width="11" style="159" bestFit="1" customWidth="1"/>
    <col min="15" max="16384" width="8.85546875" style="159"/>
  </cols>
  <sheetData>
    <row r="1" spans="1:17" s="189" customFormat="1" ht="24" customHeight="1" x14ac:dyDescent="0.35">
      <c r="A1" s="794" t="s">
        <v>49</v>
      </c>
      <c r="B1" s="794"/>
      <c r="C1" s="794"/>
      <c r="D1" s="794"/>
      <c r="E1" s="794"/>
      <c r="F1" s="794"/>
      <c r="G1" s="794"/>
      <c r="H1" s="794"/>
      <c r="I1" s="794"/>
      <c r="J1" s="794"/>
      <c r="K1" s="794"/>
      <c r="L1" s="794"/>
      <c r="M1" s="341"/>
    </row>
    <row r="2" spans="1:17" s="189" customFormat="1" ht="24" customHeight="1" x14ac:dyDescent="0.3">
      <c r="A2" s="795" t="s">
        <v>170</v>
      </c>
      <c r="B2" s="795"/>
      <c r="C2" s="795"/>
      <c r="D2" s="795"/>
      <c r="E2" s="795"/>
      <c r="F2" s="795"/>
      <c r="G2" s="795"/>
      <c r="H2" s="795"/>
      <c r="I2" s="795"/>
      <c r="J2" s="795"/>
      <c r="K2" s="795"/>
      <c r="L2" s="795"/>
    </row>
    <row r="3" spans="1:17" s="189" customFormat="1" ht="18" customHeight="1" x14ac:dyDescent="0.3">
      <c r="A3" s="289"/>
      <c r="B3" s="289"/>
      <c r="C3" s="289"/>
      <c r="D3" s="289"/>
      <c r="E3" s="289"/>
      <c r="F3" s="289"/>
      <c r="G3" s="289"/>
      <c r="H3" s="289"/>
      <c r="I3" s="289"/>
      <c r="L3" s="187" t="s">
        <v>3</v>
      </c>
    </row>
    <row r="4" spans="1:17" s="189" customFormat="1" ht="18" customHeight="1" x14ac:dyDescent="0.2">
      <c r="C4" s="341"/>
      <c r="E4" s="159"/>
    </row>
    <row r="5" spans="1:17" s="189" customFormat="1" ht="18" customHeight="1" x14ac:dyDescent="0.25">
      <c r="B5" s="818" t="s">
        <v>25</v>
      </c>
      <c r="C5" s="819"/>
      <c r="D5" s="819"/>
      <c r="E5" s="819"/>
      <c r="F5" s="819"/>
      <c r="G5" s="819"/>
      <c r="H5" s="819"/>
      <c r="I5" s="820"/>
      <c r="J5" s="385"/>
      <c r="K5" s="165" t="s">
        <v>26</v>
      </c>
      <c r="L5" s="165" t="s">
        <v>26</v>
      </c>
    </row>
    <row r="6" spans="1:17" s="189" customFormat="1" ht="18" customHeight="1" x14ac:dyDescent="0.25">
      <c r="A6" s="190" t="s">
        <v>183</v>
      </c>
      <c r="B6" s="168" t="s">
        <v>193</v>
      </c>
      <c r="C6" s="169" t="s">
        <v>194</v>
      </c>
      <c r="D6" s="169" t="s">
        <v>195</v>
      </c>
      <c r="E6" s="169" t="s">
        <v>196</v>
      </c>
      <c r="F6" s="169" t="s">
        <v>155</v>
      </c>
      <c r="G6" s="169" t="s">
        <v>156</v>
      </c>
      <c r="H6" s="169" t="s">
        <v>157</v>
      </c>
      <c r="I6" s="170" t="s">
        <v>158</v>
      </c>
      <c r="J6" s="159"/>
      <c r="K6" s="171">
        <v>2015</v>
      </c>
      <c r="L6" s="171">
        <v>2014</v>
      </c>
    </row>
    <row r="7" spans="1:17" s="189" customFormat="1" ht="18" customHeight="1" x14ac:dyDescent="0.25">
      <c r="A7" s="163"/>
      <c r="B7" s="128"/>
      <c r="C7" s="121"/>
      <c r="D7" s="121"/>
      <c r="E7" s="245"/>
      <c r="F7" s="121"/>
      <c r="G7" s="121"/>
      <c r="H7" s="121"/>
      <c r="I7" s="245"/>
      <c r="J7" s="199"/>
      <c r="K7" s="125"/>
      <c r="L7" s="244"/>
      <c r="M7" s="455"/>
      <c r="N7" s="341"/>
    </row>
    <row r="8" spans="1:17" s="189" customFormat="1" ht="18" customHeight="1" x14ac:dyDescent="0.25">
      <c r="A8" s="163" t="s">
        <v>249</v>
      </c>
      <c r="B8" s="262">
        <v>-24</v>
      </c>
      <c r="C8" s="121">
        <f>+C10-D10</f>
        <v>-25</v>
      </c>
      <c r="D8" s="121">
        <f>+D10-E10</f>
        <v>-20</v>
      </c>
      <c r="E8" s="224">
        <f>E10-F10</f>
        <v>-20</v>
      </c>
      <c r="F8" s="246">
        <f>F10-G10</f>
        <v>-20</v>
      </c>
      <c r="G8" s="121">
        <f>G10-H10</f>
        <v>-24</v>
      </c>
      <c r="H8" s="121">
        <f>+H10-I10</f>
        <v>-19</v>
      </c>
      <c r="I8" s="224">
        <v>-24</v>
      </c>
      <c r="J8" s="199"/>
      <c r="K8" s="262">
        <f>SUM(B8:E8)</f>
        <v>-89</v>
      </c>
      <c r="L8" s="244">
        <f>SUM(F8:I8)</f>
        <v>-87</v>
      </c>
      <c r="M8" s="455"/>
      <c r="N8" s="341"/>
      <c r="O8" s="658"/>
      <c r="P8" s="658"/>
      <c r="Q8" s="658"/>
    </row>
    <row r="9" spans="1:17" s="189" customFormat="1" ht="18" customHeight="1" x14ac:dyDescent="0.25">
      <c r="A9" s="163"/>
      <c r="B9" s="152"/>
      <c r="C9" s="338"/>
      <c r="D9" s="173"/>
      <c r="E9" s="175"/>
      <c r="F9" s="338"/>
      <c r="G9" s="338"/>
      <c r="H9" s="173"/>
      <c r="I9" s="175"/>
      <c r="J9" s="199"/>
      <c r="K9" s="134"/>
      <c r="L9" s="258"/>
      <c r="M9" s="455"/>
    </row>
    <row r="10" spans="1:17" s="189" customFormat="1" ht="18" customHeight="1" x14ac:dyDescent="0.25">
      <c r="A10" s="163" t="s">
        <v>248</v>
      </c>
      <c r="B10" s="262">
        <v>1467</v>
      </c>
      <c r="C10" s="121">
        <v>1491</v>
      </c>
      <c r="D10" s="121">
        <v>1516</v>
      </c>
      <c r="E10" s="224">
        <v>1536</v>
      </c>
      <c r="F10" s="246">
        <v>1556</v>
      </c>
      <c r="G10" s="121">
        <v>1576</v>
      </c>
      <c r="H10" s="121">
        <v>1600</v>
      </c>
      <c r="I10" s="224">
        <v>1619</v>
      </c>
      <c r="J10" s="199"/>
      <c r="K10" s="262">
        <f>B10</f>
        <v>1467</v>
      </c>
      <c r="L10" s="244">
        <f>F10</f>
        <v>1556</v>
      </c>
      <c r="M10" s="455"/>
      <c r="N10" s="341"/>
    </row>
    <row r="11" spans="1:17" s="189" customFormat="1" ht="18" customHeight="1" x14ac:dyDescent="0.25">
      <c r="A11" s="163"/>
      <c r="B11" s="129"/>
      <c r="C11" s="173"/>
      <c r="D11" s="173"/>
      <c r="E11" s="175"/>
      <c r="F11" s="173"/>
      <c r="G11" s="173"/>
      <c r="H11" s="173"/>
      <c r="I11" s="175"/>
      <c r="J11" s="199"/>
      <c r="K11" s="134"/>
      <c r="L11" s="258"/>
      <c r="N11" s="341"/>
      <c r="O11" s="341"/>
    </row>
    <row r="12" spans="1:17" s="189" customFormat="1" ht="18" customHeight="1" x14ac:dyDescent="0.25">
      <c r="A12" s="163" t="s">
        <v>186</v>
      </c>
      <c r="B12" s="262">
        <v>22</v>
      </c>
      <c r="C12" s="121">
        <v>24</v>
      </c>
      <c r="D12" s="121">
        <v>22</v>
      </c>
      <c r="E12" s="224">
        <v>23</v>
      </c>
      <c r="F12" s="246">
        <v>22</v>
      </c>
      <c r="G12" s="121">
        <v>22</v>
      </c>
      <c r="H12" s="121">
        <v>15</v>
      </c>
      <c r="I12" s="224">
        <v>21</v>
      </c>
      <c r="J12" s="456"/>
      <c r="K12" s="262">
        <f>SUM(B12:E12)</f>
        <v>91</v>
      </c>
      <c r="L12" s="263">
        <f>SUM(F12:I12)</f>
        <v>80</v>
      </c>
      <c r="M12" s="455"/>
    </row>
    <row r="13" spans="1:17" s="189" customFormat="1" ht="18" customHeight="1" x14ac:dyDescent="0.25">
      <c r="A13" s="227"/>
      <c r="B13" s="457"/>
      <c r="C13" s="173"/>
      <c r="D13" s="173"/>
      <c r="E13" s="175"/>
      <c r="F13" s="728"/>
      <c r="G13" s="173"/>
      <c r="H13" s="173"/>
      <c r="I13" s="175"/>
      <c r="J13" s="199"/>
      <c r="K13" s="134"/>
      <c r="L13" s="258"/>
      <c r="M13" s="455"/>
    </row>
    <row r="14" spans="1:17" s="189" customFormat="1" ht="18" customHeight="1" x14ac:dyDescent="0.25">
      <c r="A14" s="227" t="s">
        <v>187</v>
      </c>
      <c r="B14" s="262">
        <f>+C14+B12</f>
        <v>1566</v>
      </c>
      <c r="C14" s="121">
        <f>+D14+C12</f>
        <v>1544</v>
      </c>
      <c r="D14" s="121">
        <f>+E14+D12</f>
        <v>1520</v>
      </c>
      <c r="E14" s="224">
        <f>F14+E12</f>
        <v>1498</v>
      </c>
      <c r="F14" s="246">
        <v>1475</v>
      </c>
      <c r="G14" s="121">
        <f>+G12+H14</f>
        <v>1453</v>
      </c>
      <c r="H14" s="121">
        <f>+I14+H12</f>
        <v>1431</v>
      </c>
      <c r="I14" s="224">
        <v>1416</v>
      </c>
      <c r="J14" s="456"/>
      <c r="K14" s="125">
        <f>B14</f>
        <v>1566</v>
      </c>
      <c r="L14" s="244">
        <f>F14</f>
        <v>1475</v>
      </c>
      <c r="M14" s="455"/>
    </row>
    <row r="15" spans="1:17" s="189" customFormat="1" ht="18" customHeight="1" x14ac:dyDescent="0.2">
      <c r="A15" s="160"/>
      <c r="B15" s="125"/>
      <c r="C15" s="121"/>
      <c r="D15" s="121"/>
      <c r="E15" s="245"/>
      <c r="F15" s="121"/>
      <c r="G15" s="121"/>
      <c r="H15" s="121"/>
      <c r="I15" s="245"/>
      <c r="J15" s="456"/>
      <c r="K15" s="125"/>
      <c r="L15" s="244"/>
      <c r="M15" s="455"/>
      <c r="N15" s="468"/>
    </row>
    <row r="16" spans="1:17" s="189" customFormat="1" ht="18" customHeight="1" x14ac:dyDescent="0.25">
      <c r="A16" s="227" t="s">
        <v>228</v>
      </c>
      <c r="B16" s="262">
        <v>25</v>
      </c>
      <c r="C16" s="121">
        <v>26</v>
      </c>
      <c r="D16" s="121">
        <v>17</v>
      </c>
      <c r="E16" s="224">
        <v>21</v>
      </c>
      <c r="F16" s="246">
        <v>28</v>
      </c>
      <c r="G16" s="121">
        <v>23</v>
      </c>
      <c r="H16" s="121">
        <v>23</v>
      </c>
      <c r="I16" s="224">
        <v>27</v>
      </c>
      <c r="J16" s="456"/>
      <c r="K16" s="262">
        <f>SUM(B16:E16)</f>
        <v>89</v>
      </c>
      <c r="L16" s="263">
        <f>SUM(F16:I16)</f>
        <v>101</v>
      </c>
      <c r="M16" s="455"/>
      <c r="N16" s="468"/>
    </row>
    <row r="17" spans="1:15" s="189" customFormat="1" ht="18" customHeight="1" x14ac:dyDescent="0.2">
      <c r="A17" s="160"/>
      <c r="B17" s="152"/>
      <c r="C17" s="338"/>
      <c r="D17" s="173"/>
      <c r="E17" s="175"/>
      <c r="F17" s="338"/>
      <c r="G17" s="338"/>
      <c r="H17" s="173"/>
      <c r="I17" s="175"/>
      <c r="J17" s="199"/>
      <c r="K17" s="134"/>
      <c r="L17" s="258"/>
      <c r="M17" s="455"/>
    </row>
    <row r="18" spans="1:15" s="189" customFormat="1" ht="18" customHeight="1" x14ac:dyDescent="0.25">
      <c r="A18" s="227" t="s">
        <v>229</v>
      </c>
      <c r="B18" s="745">
        <f>+C18+B16</f>
        <v>1005</v>
      </c>
      <c r="C18" s="121">
        <f>+D18+C16</f>
        <v>980</v>
      </c>
      <c r="D18" s="121">
        <f>+D16+E18</f>
        <v>954</v>
      </c>
      <c r="E18" s="224">
        <f>+F18+E16</f>
        <v>937</v>
      </c>
      <c r="F18" s="246">
        <v>916</v>
      </c>
      <c r="G18" s="121">
        <f>+H18+G16</f>
        <v>888</v>
      </c>
      <c r="H18" s="121">
        <f>I18+H16</f>
        <v>865</v>
      </c>
      <c r="I18" s="224">
        <v>842</v>
      </c>
      <c r="J18" s="456"/>
      <c r="K18" s="262">
        <f>B18</f>
        <v>1005</v>
      </c>
      <c r="L18" s="263">
        <f>F18</f>
        <v>916</v>
      </c>
      <c r="M18" s="455"/>
      <c r="N18" s="341"/>
    </row>
    <row r="19" spans="1:15" s="189" customFormat="1" ht="18" customHeight="1" x14ac:dyDescent="0.25">
      <c r="A19" s="227"/>
      <c r="B19" s="262"/>
      <c r="C19" s="121"/>
      <c r="D19" s="121"/>
      <c r="E19" s="224"/>
      <c r="F19" s="246"/>
      <c r="G19" s="121"/>
      <c r="H19" s="121"/>
      <c r="I19" s="224"/>
      <c r="J19" s="456"/>
      <c r="K19" s="262"/>
      <c r="L19" s="263"/>
      <c r="M19" s="455"/>
      <c r="N19" s="341"/>
    </row>
    <row r="20" spans="1:15" s="189" customFormat="1" ht="18" customHeight="1" x14ac:dyDescent="0.25">
      <c r="A20" s="227" t="s">
        <v>238</v>
      </c>
      <c r="B20" s="125">
        <f>+B8+B12+B16</f>
        <v>23</v>
      </c>
      <c r="C20" s="121">
        <f>+C8+C12+C16</f>
        <v>25</v>
      </c>
      <c r="D20" s="121">
        <f>+D8+D12+D16</f>
        <v>19</v>
      </c>
      <c r="E20" s="224">
        <f>+E8+E12+E16</f>
        <v>24</v>
      </c>
      <c r="F20" s="246">
        <f>+F16+F12+F8</f>
        <v>30</v>
      </c>
      <c r="G20" s="121">
        <f>+G16+G12+G8</f>
        <v>21</v>
      </c>
      <c r="H20" s="121">
        <f>+H16+H12+H8</f>
        <v>19</v>
      </c>
      <c r="I20" s="224">
        <f>+I16+I12+I8</f>
        <v>24</v>
      </c>
      <c r="J20" s="456"/>
      <c r="K20" s="262">
        <f>+K16+K12+K8</f>
        <v>91</v>
      </c>
      <c r="L20" s="263">
        <f>+L16+L12+L8</f>
        <v>94</v>
      </c>
      <c r="M20" s="455"/>
      <c r="N20" s="341"/>
    </row>
    <row r="21" spans="1:15" s="189" customFormat="1" ht="18" customHeight="1" x14ac:dyDescent="0.25">
      <c r="A21" s="227"/>
      <c r="B21" s="262"/>
      <c r="C21" s="121"/>
      <c r="D21" s="121"/>
      <c r="E21" s="224"/>
      <c r="F21" s="246"/>
      <c r="G21" s="121"/>
      <c r="H21" s="121"/>
      <c r="I21" s="224"/>
      <c r="J21" s="456"/>
      <c r="K21" s="262"/>
      <c r="L21" s="263"/>
      <c r="M21" s="455"/>
      <c r="N21" s="341"/>
    </row>
    <row r="22" spans="1:15" s="189" customFormat="1" ht="18" customHeight="1" x14ac:dyDescent="0.25">
      <c r="A22" s="227" t="s">
        <v>266</v>
      </c>
      <c r="B22" s="262">
        <f t="shared" ref="B22:I22" si="0">+B18+B14+B10</f>
        <v>4038</v>
      </c>
      <c r="C22" s="121">
        <f t="shared" si="0"/>
        <v>4015</v>
      </c>
      <c r="D22" s="121">
        <f t="shared" si="0"/>
        <v>3990</v>
      </c>
      <c r="E22" s="224">
        <f t="shared" si="0"/>
        <v>3971</v>
      </c>
      <c r="F22" s="246">
        <f t="shared" si="0"/>
        <v>3947</v>
      </c>
      <c r="G22" s="121">
        <f t="shared" si="0"/>
        <v>3917</v>
      </c>
      <c r="H22" s="121">
        <f t="shared" si="0"/>
        <v>3896</v>
      </c>
      <c r="I22" s="224">
        <f t="shared" si="0"/>
        <v>3877</v>
      </c>
      <c r="J22" s="456"/>
      <c r="K22" s="262">
        <f>+K18+K14+K10</f>
        <v>4038</v>
      </c>
      <c r="L22" s="263">
        <f>+L18+L14+L10</f>
        <v>3947</v>
      </c>
      <c r="M22" s="455"/>
      <c r="N22" s="341"/>
    </row>
    <row r="23" spans="1:15" s="189" customFormat="1" ht="18" customHeight="1" x14ac:dyDescent="0.2">
      <c r="A23" s="668" t="s">
        <v>3</v>
      </c>
      <c r="B23" s="252"/>
      <c r="C23" s="123"/>
      <c r="D23" s="123"/>
      <c r="E23" s="669"/>
      <c r="F23" s="298"/>
      <c r="G23" s="123"/>
      <c r="H23" s="123"/>
      <c r="I23" s="669"/>
      <c r="J23" s="456"/>
      <c r="K23" s="252"/>
      <c r="L23" s="277"/>
      <c r="M23" s="455"/>
      <c r="N23" s="341"/>
      <c r="O23" s="341"/>
    </row>
    <row r="24" spans="1:15" s="189" customFormat="1" ht="7.5" customHeight="1" x14ac:dyDescent="0.2">
      <c r="A24" s="458"/>
      <c r="B24" s="665"/>
      <c r="C24" s="665"/>
      <c r="D24" s="458"/>
      <c r="E24" s="458"/>
      <c r="F24" s="458"/>
      <c r="G24" s="458"/>
      <c r="H24" s="458"/>
      <c r="I24" s="458"/>
      <c r="J24" s="458"/>
      <c r="K24" s="458"/>
      <c r="L24" s="138"/>
      <c r="M24" s="455"/>
      <c r="O24" s="341"/>
    </row>
    <row r="25" spans="1:15" s="204" customFormat="1" ht="18" customHeight="1" x14ac:dyDescent="0.2">
      <c r="A25" s="804" t="s">
        <v>169</v>
      </c>
      <c r="B25" s="804"/>
      <c r="C25" s="804"/>
      <c r="D25" s="804"/>
      <c r="E25" s="804"/>
      <c r="F25" s="804"/>
      <c r="G25" s="804"/>
      <c r="H25" s="804"/>
      <c r="I25" s="804"/>
      <c r="J25" s="804"/>
      <c r="K25" s="804"/>
      <c r="L25" s="804"/>
    </row>
    <row r="26" spans="1:15" s="160" customFormat="1" ht="18" customHeight="1" x14ac:dyDescent="0.2">
      <c r="A26" s="821" t="s">
        <v>251</v>
      </c>
      <c r="B26" s="821"/>
      <c r="C26" s="821"/>
      <c r="D26" s="821"/>
      <c r="E26" s="821"/>
      <c r="F26" s="821"/>
      <c r="G26" s="821"/>
      <c r="H26" s="821"/>
      <c r="I26" s="821"/>
      <c r="J26" s="821"/>
      <c r="K26" s="821"/>
      <c r="L26" s="821"/>
    </row>
    <row r="27" spans="1:15" s="189" customFormat="1" ht="12.6" customHeight="1" x14ac:dyDescent="0.2">
      <c r="A27" s="821"/>
      <c r="B27" s="821"/>
      <c r="C27" s="821"/>
      <c r="D27" s="821"/>
      <c r="E27" s="821"/>
      <c r="F27" s="821"/>
      <c r="G27" s="821"/>
      <c r="H27" s="821"/>
      <c r="I27" s="821"/>
      <c r="J27" s="821"/>
      <c r="K27" s="821"/>
      <c r="L27" s="821"/>
      <c r="M27" s="455"/>
      <c r="N27" s="341"/>
    </row>
    <row r="28" spans="1:15" s="189" customFormat="1" ht="45" customHeight="1" x14ac:dyDescent="0.2">
      <c r="A28" s="826"/>
      <c r="B28" s="827"/>
      <c r="C28" s="827"/>
      <c r="D28" s="827"/>
      <c r="E28" s="827"/>
      <c r="F28" s="827"/>
      <c r="G28" s="827"/>
      <c r="H28" s="827"/>
      <c r="I28" s="827"/>
      <c r="J28" s="827"/>
      <c r="K28" s="827"/>
      <c r="L28" s="827"/>
      <c r="M28" s="455"/>
    </row>
    <row r="29" spans="1:15" s="189" customFormat="1" ht="18" customHeight="1" x14ac:dyDescent="0.25">
      <c r="A29" s="459"/>
      <c r="E29" s="188"/>
      <c r="F29" s="460"/>
      <c r="G29" s="188"/>
      <c r="H29" s="188"/>
      <c r="I29" s="188"/>
      <c r="K29" s="188"/>
      <c r="L29" s="188"/>
      <c r="M29" s="455"/>
    </row>
    <row r="30" spans="1:15" s="189" customFormat="1" ht="18" customHeight="1" x14ac:dyDescent="0.2">
      <c r="A30" s="825"/>
      <c r="B30" s="825"/>
      <c r="C30" s="825"/>
      <c r="D30" s="825"/>
      <c r="E30" s="825"/>
      <c r="F30" s="825"/>
      <c r="G30" s="825"/>
      <c r="H30" s="825"/>
      <c r="I30" s="825"/>
      <c r="J30" s="825"/>
      <c r="K30" s="825"/>
      <c r="L30" s="188"/>
      <c r="M30" s="455"/>
    </row>
    <row r="31" spans="1:15" s="189" customFormat="1" ht="18" customHeight="1" x14ac:dyDescent="0.2">
      <c r="A31" s="825"/>
      <c r="B31" s="825"/>
      <c r="C31" s="825"/>
      <c r="D31" s="825"/>
      <c r="E31" s="825"/>
      <c r="F31" s="825"/>
      <c r="G31" s="825"/>
      <c r="H31" s="825"/>
      <c r="I31" s="825"/>
      <c r="J31" s="825"/>
      <c r="K31" s="825"/>
      <c r="L31" s="188"/>
      <c r="M31" s="455"/>
    </row>
    <row r="32" spans="1:15" s="189" customFormat="1" ht="12.75" customHeight="1" x14ac:dyDescent="0.2">
      <c r="A32" s="824"/>
      <c r="B32" s="824"/>
      <c r="C32" s="824"/>
      <c r="D32" s="824"/>
      <c r="E32" s="824"/>
      <c r="F32" s="824"/>
      <c r="G32" s="824"/>
      <c r="H32" s="824"/>
      <c r="I32" s="824"/>
      <c r="J32" s="824"/>
      <c r="K32" s="824"/>
      <c r="L32" s="824"/>
    </row>
    <row r="33" spans="1:12" s="189" customFormat="1" ht="18" customHeight="1" x14ac:dyDescent="0.2">
      <c r="A33" s="822"/>
      <c r="B33" s="822"/>
      <c r="C33" s="823"/>
      <c r="D33" s="823"/>
      <c r="E33" s="823"/>
      <c r="F33" s="823"/>
      <c r="G33" s="823"/>
      <c r="H33" s="823"/>
      <c r="I33" s="823"/>
      <c r="J33" s="823"/>
      <c r="K33" s="823"/>
      <c r="L33" s="823"/>
    </row>
    <row r="34" spans="1:12" s="189" customFormat="1" ht="18" customHeight="1" x14ac:dyDescent="0.2">
      <c r="E34" s="159"/>
    </row>
    <row r="35" spans="1:12" s="189" customFormat="1" ht="18" customHeight="1" x14ac:dyDescent="0.2">
      <c r="E35" s="159"/>
    </row>
    <row r="36" spans="1:12" s="189" customFormat="1" ht="18" customHeight="1" x14ac:dyDescent="0.2">
      <c r="E36" s="159"/>
    </row>
    <row r="37" spans="1:12" s="189" customFormat="1" ht="18" customHeight="1" x14ac:dyDescent="0.2">
      <c r="E37" s="159"/>
    </row>
    <row r="38" spans="1:12" s="189" customFormat="1" ht="18" customHeight="1" x14ac:dyDescent="0.2">
      <c r="E38" s="159"/>
    </row>
    <row r="39" spans="1:12" s="189" customFormat="1" ht="18" customHeight="1" x14ac:dyDescent="0.2">
      <c r="E39" s="159"/>
    </row>
    <row r="40" spans="1:12" s="189" customFormat="1" ht="18" customHeight="1" x14ac:dyDescent="0.2">
      <c r="E40" s="159"/>
    </row>
    <row r="41" spans="1:12" s="189" customFormat="1" ht="18" customHeight="1" x14ac:dyDescent="0.2">
      <c r="E41" s="159"/>
    </row>
    <row r="42" spans="1:12" s="189" customFormat="1" ht="18" customHeight="1" x14ac:dyDescent="0.2">
      <c r="E42" s="159"/>
    </row>
    <row r="43" spans="1:12" s="189" customFormat="1" ht="18" customHeight="1" x14ac:dyDescent="0.2">
      <c r="E43" s="159"/>
    </row>
    <row r="44" spans="1:12" s="189" customFormat="1" ht="21" customHeight="1" x14ac:dyDescent="0.2">
      <c r="E44" s="159"/>
    </row>
    <row r="45" spans="1:12" ht="21" customHeight="1" x14ac:dyDescent="0.2">
      <c r="A45" s="573"/>
    </row>
    <row r="46" spans="1:12" ht="18" customHeight="1" x14ac:dyDescent="0.25">
      <c r="A46" s="461"/>
    </row>
  </sheetData>
  <mergeCells count="10">
    <mergeCell ref="A25:L25"/>
    <mergeCell ref="A33:L33"/>
    <mergeCell ref="A32:L32"/>
    <mergeCell ref="A1:L1"/>
    <mergeCell ref="A2:L2"/>
    <mergeCell ref="A31:K31"/>
    <mergeCell ref="A30:K30"/>
    <mergeCell ref="A28:L28"/>
    <mergeCell ref="B5:I5"/>
    <mergeCell ref="A26:L27"/>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K23:L23 L15 L13 L12 L14 L16 D15:J15 D13:J13 E8 D11:J11 K11 K15 K13 J8 J14 J12 J16" formulaRange="1"/>
    <ignoredError sqref="E14 D8" formula="1"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N1" sqref="N1"/>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77</v>
      </c>
    </row>
    <row r="2" spans="1:17" ht="7.5" customHeight="1" x14ac:dyDescent="0.2"/>
    <row r="3" spans="1:17" ht="25.5" customHeight="1" x14ac:dyDescent="0.2">
      <c r="A3" s="828" t="s">
        <v>151</v>
      </c>
      <c r="B3" s="829"/>
      <c r="C3" s="829"/>
      <c r="D3" s="829"/>
      <c r="E3" s="829"/>
      <c r="F3" s="829"/>
      <c r="G3" s="829"/>
      <c r="H3" s="829"/>
      <c r="I3" s="829"/>
      <c r="J3" s="829"/>
      <c r="K3" s="829"/>
      <c r="L3" s="829"/>
      <c r="M3" s="829"/>
    </row>
    <row r="4" spans="1:17" ht="7.5" customHeight="1" x14ac:dyDescent="0.2">
      <c r="A4" s="101"/>
      <c r="B4" s="830"/>
      <c r="C4" s="830"/>
      <c r="D4" s="830"/>
      <c r="E4" s="830"/>
      <c r="F4" s="830"/>
      <c r="G4" s="830"/>
      <c r="H4" s="830"/>
      <c r="I4" s="830"/>
      <c r="J4" s="830"/>
      <c r="K4" s="830"/>
      <c r="L4" s="830"/>
      <c r="M4" s="830"/>
      <c r="N4" s="830"/>
    </row>
    <row r="5" spans="1:17" s="44" customFormat="1" ht="54" customHeight="1" x14ac:dyDescent="0.25">
      <c r="A5" s="830" t="s">
        <v>264</v>
      </c>
      <c r="B5" s="830"/>
      <c r="C5" s="830"/>
      <c r="D5" s="830"/>
      <c r="E5" s="830"/>
      <c r="F5" s="830"/>
      <c r="G5" s="830"/>
      <c r="H5" s="830"/>
      <c r="I5" s="830"/>
      <c r="J5" s="830"/>
      <c r="K5" s="830"/>
      <c r="L5" s="830"/>
      <c r="M5" s="830"/>
      <c r="N5" s="43"/>
      <c r="O5" s="43"/>
      <c r="P5" s="9"/>
      <c r="Q5" s="9"/>
    </row>
    <row r="6" spans="1:17" s="44" customFormat="1" ht="7.5" customHeight="1" x14ac:dyDescent="0.25">
      <c r="A6" s="630"/>
      <c r="B6" s="630"/>
      <c r="C6" s="630"/>
      <c r="D6" s="630"/>
      <c r="E6" s="630"/>
      <c r="F6" s="630"/>
      <c r="G6" s="630"/>
      <c r="H6" s="630"/>
      <c r="I6" s="630"/>
      <c r="J6" s="630"/>
      <c r="K6" s="630"/>
      <c r="L6" s="630"/>
      <c r="M6" s="630"/>
      <c r="N6" s="43"/>
      <c r="O6" s="43"/>
      <c r="P6" s="9"/>
      <c r="Q6" s="9"/>
    </row>
    <row r="7" spans="1:17" ht="51.75" customHeight="1" x14ac:dyDescent="0.2">
      <c r="A7" s="828" t="s">
        <v>240</v>
      </c>
      <c r="B7" s="829"/>
      <c r="C7" s="829"/>
      <c r="D7" s="829"/>
      <c r="E7" s="829"/>
      <c r="F7" s="829"/>
      <c r="G7" s="829"/>
      <c r="H7" s="829"/>
      <c r="I7" s="829"/>
      <c r="J7" s="829"/>
      <c r="K7" s="829"/>
      <c r="L7" s="829"/>
      <c r="M7" s="829"/>
    </row>
    <row r="8" spans="1:17" ht="7.5" customHeight="1" x14ac:dyDescent="0.2">
      <c r="A8" s="101"/>
      <c r="B8" s="101"/>
      <c r="C8" s="101"/>
      <c r="D8" s="101"/>
      <c r="E8" s="101"/>
      <c r="F8" s="101"/>
      <c r="G8" s="101"/>
      <c r="H8" s="101"/>
      <c r="I8" s="101"/>
      <c r="J8" s="101"/>
      <c r="K8" s="101"/>
      <c r="L8" s="101"/>
      <c r="M8" s="101"/>
    </row>
    <row r="9" spans="1:17" ht="28.5" customHeight="1" x14ac:dyDescent="0.2">
      <c r="A9" s="830" t="s">
        <v>242</v>
      </c>
      <c r="B9" s="831"/>
      <c r="C9" s="831"/>
      <c r="D9" s="831"/>
      <c r="E9" s="831"/>
      <c r="F9" s="831"/>
      <c r="G9" s="831"/>
      <c r="H9" s="831"/>
      <c r="I9" s="831"/>
      <c r="J9" s="831"/>
      <c r="K9" s="831"/>
      <c r="L9" s="831"/>
      <c r="M9" s="831"/>
      <c r="P9" s="577"/>
    </row>
    <row r="10" spans="1:17" ht="7.5" customHeight="1" x14ac:dyDescent="0.2">
      <c r="A10" s="101"/>
      <c r="B10" s="101"/>
      <c r="C10" s="101"/>
      <c r="D10" s="101"/>
      <c r="E10" s="101"/>
      <c r="F10" s="101"/>
      <c r="G10" s="101"/>
      <c r="H10" s="101"/>
      <c r="I10" s="101"/>
      <c r="J10" s="101"/>
      <c r="K10" s="101"/>
      <c r="L10" s="101"/>
      <c r="M10" s="101"/>
    </row>
    <row r="11" spans="1:17" ht="28.5" hidden="1" customHeight="1" x14ac:dyDescent="0.2">
      <c r="A11" s="830" t="s">
        <v>146</v>
      </c>
      <c r="B11" s="830"/>
      <c r="C11" s="830"/>
      <c r="D11" s="830"/>
      <c r="E11" s="830"/>
      <c r="F11" s="830"/>
      <c r="G11" s="830"/>
      <c r="H11" s="830"/>
      <c r="I11" s="830"/>
      <c r="J11" s="830"/>
      <c r="K11" s="830"/>
      <c r="L11" s="830"/>
      <c r="M11" s="830"/>
    </row>
    <row r="12" spans="1:17" ht="9" hidden="1" customHeight="1" x14ac:dyDescent="0.2">
      <c r="A12" s="101"/>
      <c r="B12" s="101"/>
      <c r="C12" s="101"/>
      <c r="D12" s="101"/>
      <c r="E12" s="101"/>
      <c r="F12" s="101"/>
      <c r="G12" s="101"/>
      <c r="H12" s="101"/>
      <c r="I12" s="101"/>
      <c r="J12" s="101"/>
      <c r="K12" s="101"/>
      <c r="L12" s="101"/>
      <c r="M12" s="101"/>
    </row>
    <row r="13" spans="1:17" s="18" customFormat="1" ht="39" customHeight="1" x14ac:dyDescent="0.2">
      <c r="A13" s="828" t="s">
        <v>265</v>
      </c>
      <c r="B13" s="829"/>
      <c r="C13" s="829"/>
      <c r="D13" s="829"/>
      <c r="E13" s="829"/>
      <c r="F13" s="829"/>
      <c r="G13" s="829"/>
      <c r="H13" s="829"/>
      <c r="I13" s="829"/>
      <c r="J13" s="829"/>
      <c r="K13" s="829"/>
      <c r="L13" s="829"/>
      <c r="M13" s="829"/>
    </row>
    <row r="14" spans="1:17" ht="7.5" customHeight="1" x14ac:dyDescent="0.2">
      <c r="A14" s="101"/>
      <c r="B14" s="101"/>
      <c r="C14" s="101"/>
      <c r="D14" s="101"/>
      <c r="E14" s="101"/>
      <c r="F14" s="101"/>
      <c r="G14" s="101"/>
      <c r="H14" s="101"/>
      <c r="I14" s="101"/>
      <c r="J14" s="101"/>
      <c r="K14" s="101"/>
      <c r="L14" s="101"/>
      <c r="M14" s="101"/>
    </row>
    <row r="15" spans="1:17" ht="28.5" customHeight="1" x14ac:dyDescent="0.2">
      <c r="A15" s="828" t="s">
        <v>239</v>
      </c>
      <c r="B15" s="829"/>
      <c r="C15" s="829"/>
      <c r="D15" s="829"/>
      <c r="E15" s="829"/>
      <c r="F15" s="829"/>
      <c r="G15" s="829"/>
      <c r="H15" s="829"/>
      <c r="I15" s="829"/>
      <c r="J15" s="829"/>
      <c r="K15" s="829"/>
      <c r="L15" s="829"/>
      <c r="M15" s="829"/>
    </row>
    <row r="16" spans="1:17" ht="10.5" customHeight="1" x14ac:dyDescent="0.2">
      <c r="A16" s="101"/>
      <c r="B16" s="101"/>
      <c r="C16" s="101"/>
      <c r="D16" s="101"/>
      <c r="E16" s="101"/>
      <c r="F16" s="101"/>
      <c r="G16" s="101"/>
      <c r="H16" s="101"/>
      <c r="I16" s="101"/>
      <c r="J16" s="101"/>
      <c r="K16" s="101"/>
      <c r="L16" s="101"/>
      <c r="M16" s="101"/>
    </row>
    <row r="17" spans="1:13" ht="28.5" customHeight="1" x14ac:dyDescent="0.2">
      <c r="A17" s="830" t="s">
        <v>219</v>
      </c>
      <c r="B17" s="830"/>
      <c r="C17" s="830"/>
      <c r="D17" s="830"/>
      <c r="E17" s="830"/>
      <c r="F17" s="830"/>
      <c r="G17" s="830"/>
      <c r="H17" s="830"/>
      <c r="I17" s="830"/>
      <c r="J17" s="830"/>
      <c r="K17" s="830"/>
      <c r="L17" s="830"/>
      <c r="M17" s="830"/>
    </row>
    <row r="18" spans="1:13" ht="12.75" customHeight="1" x14ac:dyDescent="0.2">
      <c r="A18" s="101"/>
      <c r="B18" s="101"/>
      <c r="C18" s="101"/>
      <c r="D18" s="101"/>
      <c r="E18" s="101"/>
      <c r="F18" s="101"/>
      <c r="G18" s="101"/>
      <c r="H18" s="101"/>
      <c r="I18" s="101"/>
      <c r="J18" s="101"/>
      <c r="K18" s="101"/>
      <c r="L18" s="101"/>
      <c r="M18" s="101"/>
    </row>
    <row r="19" spans="1:13" ht="36.75" customHeight="1" x14ac:dyDescent="0.2">
      <c r="A19" s="828" t="s">
        <v>220</v>
      </c>
      <c r="B19" s="828"/>
      <c r="C19" s="828"/>
      <c r="D19" s="828"/>
      <c r="E19" s="828"/>
      <c r="F19" s="828"/>
      <c r="G19" s="828"/>
      <c r="H19" s="828"/>
      <c r="I19" s="828"/>
      <c r="J19" s="828"/>
      <c r="K19" s="828"/>
      <c r="L19" s="828"/>
      <c r="M19" s="828"/>
    </row>
    <row r="20" spans="1:13" ht="11.25" customHeight="1" x14ac:dyDescent="0.2">
      <c r="A20" s="101"/>
      <c r="B20" s="101"/>
      <c r="C20" s="101"/>
      <c r="D20" s="101"/>
      <c r="E20" s="101"/>
      <c r="F20" s="101"/>
      <c r="G20" s="101"/>
      <c r="H20" s="101"/>
      <c r="I20" s="101"/>
      <c r="J20" s="101"/>
      <c r="K20" s="101"/>
      <c r="L20" s="101"/>
      <c r="M20" s="101"/>
    </row>
    <row r="21" spans="1:13" ht="38.25" customHeight="1" x14ac:dyDescent="0.2">
      <c r="A21" s="828" t="s">
        <v>221</v>
      </c>
      <c r="B21" s="829"/>
      <c r="C21" s="829"/>
      <c r="D21" s="829"/>
      <c r="E21" s="829"/>
      <c r="F21" s="829"/>
      <c r="G21" s="829"/>
      <c r="H21" s="829"/>
      <c r="I21" s="829"/>
      <c r="J21" s="829"/>
      <c r="K21" s="829"/>
      <c r="L21" s="829"/>
      <c r="M21" s="829"/>
    </row>
    <row r="22" spans="1:13" ht="12" customHeight="1" x14ac:dyDescent="0.2">
      <c r="A22" s="101"/>
      <c r="B22" s="101"/>
      <c r="C22" s="101"/>
      <c r="D22" s="101"/>
      <c r="E22" s="101"/>
      <c r="F22" s="101"/>
      <c r="G22" s="101"/>
      <c r="H22" s="101"/>
      <c r="I22" s="101"/>
      <c r="J22" s="101"/>
      <c r="K22" s="101"/>
      <c r="L22" s="101"/>
      <c r="M22" s="101"/>
    </row>
    <row r="23" spans="1:13" x14ac:dyDescent="0.2">
      <c r="A23" s="828" t="s">
        <v>222</v>
      </c>
      <c r="B23" s="829"/>
      <c r="C23" s="829"/>
      <c r="D23" s="829"/>
      <c r="E23" s="829"/>
      <c r="F23" s="829"/>
      <c r="G23" s="829"/>
      <c r="H23" s="829"/>
      <c r="I23" s="829"/>
      <c r="J23" s="829"/>
      <c r="K23" s="829"/>
      <c r="L23" s="829"/>
      <c r="M23" s="829"/>
    </row>
    <row r="25" spans="1:13" ht="53.25" customHeight="1" x14ac:dyDescent="0.2"/>
    <row r="33" spans="1:6" x14ac:dyDescent="0.2">
      <c r="A33" s="97"/>
      <c r="B33" s="97"/>
      <c r="C33" s="97"/>
      <c r="D33" s="97"/>
      <c r="E33" s="97"/>
      <c r="F33" s="97"/>
    </row>
    <row r="50" spans="1:1" ht="21" customHeight="1" x14ac:dyDescent="0.2"/>
    <row r="51" spans="1:1" ht="21" customHeight="1" x14ac:dyDescent="0.2">
      <c r="A51" s="572"/>
    </row>
    <row r="366" ht="9.75" customHeight="1" x14ac:dyDescent="0.2"/>
  </sheetData>
  <mergeCells count="12">
    <mergeCell ref="A3:M3"/>
    <mergeCell ref="A5:M5"/>
    <mergeCell ref="A7:M7"/>
    <mergeCell ref="A9:M9"/>
    <mergeCell ref="B4:N4"/>
    <mergeCell ref="A13:M13"/>
    <mergeCell ref="A11:M11"/>
    <mergeCell ref="A15:M15"/>
    <mergeCell ref="A23:M23"/>
    <mergeCell ref="A19:M19"/>
    <mergeCell ref="A21:M21"/>
    <mergeCell ref="A17:M17"/>
  </mergeCells>
  <phoneticPr fontId="20" type="noConversion"/>
  <printOptions horizontalCentered="1"/>
  <pageMargins left="0.70866141732283472" right="0.51181102362204722" top="0.51181102362204722" bottom="0.51181102362204722" header="0.51181102362204722" footer="0.51181102362204722"/>
  <pageSetup scale="79" orientation="portrait" r:id="rId1"/>
  <headerFooter scaleWithDoc="0" alignWithMargins="0">
    <oddHeader xml:space="preserve">&amp;C </oddHeader>
    <oddFooter>&amp;L&amp;9Supplemental Investor Information (Unaudited)
Fourth Quarter, 2015&amp;R&amp;9TELUS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R190"/>
  <sheetViews>
    <sheetView zoomScale="85" zoomScaleNormal="85" workbookViewId="0">
      <pane xSplit="1" ySplit="1" topLeftCell="B88" activePane="bottomRight" state="frozen"/>
      <selection activeCell="H19" sqref="H19"/>
      <selection pane="topRight" activeCell="H19" sqref="H19"/>
      <selection pane="bottomLeft" activeCell="H19" sqref="H19"/>
      <selection pane="bottomRight" activeCell="G99" sqref="G99"/>
    </sheetView>
  </sheetViews>
  <sheetFormatPr defaultRowHeight="12.75" outlineLevelRow="1"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832" t="s">
        <v>63</v>
      </c>
      <c r="K1" s="832"/>
      <c r="L1" s="2"/>
      <c r="M1" s="2" t="s">
        <v>64</v>
      </c>
      <c r="N1" s="2"/>
      <c r="O1" s="2"/>
      <c r="P1" s="2"/>
      <c r="Q1" s="2" t="s">
        <v>70</v>
      </c>
      <c r="R1" s="2"/>
      <c r="S1" s="2"/>
      <c r="T1" s="2"/>
      <c r="U1" s="2"/>
      <c r="W1" s="2" t="s">
        <v>0</v>
      </c>
      <c r="X1" s="2"/>
      <c r="Y1" s="2"/>
      <c r="AA1" s="3" t="s">
        <v>74</v>
      </c>
      <c r="AD1" s="3" t="s">
        <v>84</v>
      </c>
      <c r="AH1" s="833" t="s">
        <v>85</v>
      </c>
      <c r="AI1" s="833"/>
      <c r="AJ1" s="74" t="s">
        <v>86</v>
      </c>
      <c r="AK1" s="74"/>
      <c r="AO1" s="3" t="s">
        <v>152</v>
      </c>
      <c r="AR1" s="3" t="s">
        <v>153</v>
      </c>
      <c r="AU1" s="3" t="s">
        <v>154</v>
      </c>
      <c r="AV1" s="833" t="s">
        <v>85</v>
      </c>
      <c r="AW1" s="833"/>
      <c r="AX1" s="74" t="s">
        <v>86</v>
      </c>
      <c r="AY1" s="74"/>
      <c r="BA1" s="3" t="s">
        <v>182</v>
      </c>
      <c r="BC1" s="3" t="s">
        <v>131</v>
      </c>
    </row>
    <row r="2" spans="1:56" x14ac:dyDescent="0.2">
      <c r="A2" s="71" t="s">
        <v>87</v>
      </c>
      <c r="B2" s="4">
        <v>1131</v>
      </c>
      <c r="C2" s="5"/>
      <c r="F2" s="71" t="s">
        <v>87</v>
      </c>
      <c r="G2" s="721">
        <v>6575</v>
      </c>
      <c r="H2" s="5"/>
      <c r="J2" s="71" t="s">
        <v>87</v>
      </c>
      <c r="K2" s="79">
        <v>558</v>
      </c>
      <c r="M2" s="71" t="s">
        <v>87</v>
      </c>
      <c r="N2" s="464">
        <v>493</v>
      </c>
      <c r="Q2" s="465">
        <v>428</v>
      </c>
      <c r="W2" s="71" t="s">
        <v>87</v>
      </c>
      <c r="X2" s="12">
        <v>23.75</v>
      </c>
      <c r="AA2" s="71" t="s">
        <v>87</v>
      </c>
      <c r="AB2" s="70">
        <v>0.125</v>
      </c>
      <c r="AD2" s="71" t="s">
        <v>87</v>
      </c>
      <c r="AE2" s="73">
        <f>+AZ2</f>
        <v>10158</v>
      </c>
      <c r="AH2" s="71" t="s">
        <v>87</v>
      </c>
      <c r="AI2" s="5">
        <f>AW2</f>
        <v>3583</v>
      </c>
      <c r="AJ2" s="71" t="s">
        <v>87</v>
      </c>
      <c r="AK2" s="5">
        <v>6575</v>
      </c>
      <c r="AL2" s="5">
        <f>AK2+AI2</f>
        <v>10158</v>
      </c>
      <c r="AM2" t="b">
        <f t="shared" ref="AM2:AM22" si="0">AL2=AE2</f>
        <v>1</v>
      </c>
      <c r="AN2" s="71" t="s">
        <v>87</v>
      </c>
      <c r="AO2" s="56">
        <v>199</v>
      </c>
      <c r="AQ2" s="71" t="s">
        <v>87</v>
      </c>
      <c r="AR2" s="56">
        <v>29</v>
      </c>
      <c r="AT2" s="71" t="s">
        <v>87</v>
      </c>
      <c r="AU2" s="56">
        <v>3</v>
      </c>
      <c r="AV2" s="86" t="s">
        <v>87</v>
      </c>
      <c r="AW2" s="87">
        <f>'[23]Q1 connections'!$F$20</f>
        <v>3583</v>
      </c>
      <c r="AX2" s="86" t="s">
        <v>87</v>
      </c>
      <c r="AY2" s="87">
        <v>6575</v>
      </c>
      <c r="AZ2" s="87">
        <f t="shared" ref="AZ2:AZ24" si="1">+AW2+AY2</f>
        <v>10158</v>
      </c>
      <c r="BA2" s="648" t="s">
        <v>87</v>
      </c>
      <c r="BB2" s="650">
        <v>55.8</v>
      </c>
    </row>
    <row r="3" spans="1:56" x14ac:dyDescent="0.2">
      <c r="A3" s="71" t="s">
        <v>90</v>
      </c>
      <c r="B3" s="4">
        <v>1134</v>
      </c>
      <c r="C3" s="5"/>
      <c r="F3" s="71" t="s">
        <v>90</v>
      </c>
      <c r="G3" s="4">
        <v>6699</v>
      </c>
      <c r="H3" s="5"/>
      <c r="J3" s="71" t="s">
        <v>90</v>
      </c>
      <c r="K3" s="79">
        <v>557</v>
      </c>
      <c r="M3" s="71" t="s">
        <v>90</v>
      </c>
      <c r="N3" s="464">
        <v>519</v>
      </c>
      <c r="Q3" s="465">
        <v>385</v>
      </c>
      <c r="W3" s="71" t="s">
        <v>90</v>
      </c>
      <c r="X3" s="12">
        <v>0.25</v>
      </c>
      <c r="AA3" s="71" t="s">
        <v>90</v>
      </c>
      <c r="AB3" s="70">
        <v>0.13</v>
      </c>
      <c r="AD3" s="71" t="s">
        <v>90</v>
      </c>
      <c r="AE3" s="73">
        <f>AZ8</f>
        <v>10256</v>
      </c>
      <c r="AH3" s="71" t="s">
        <v>90</v>
      </c>
      <c r="AI3" s="5">
        <f>AW8</f>
        <v>3557</v>
      </c>
      <c r="AJ3" s="71" t="s">
        <v>90</v>
      </c>
      <c r="AK3" s="5">
        <v>6699</v>
      </c>
      <c r="AL3" s="5">
        <f>AK3+AI3</f>
        <v>10256</v>
      </c>
      <c r="AM3" t="b">
        <f t="shared" si="0"/>
        <v>1</v>
      </c>
      <c r="AN3" s="71" t="s">
        <v>90</v>
      </c>
      <c r="AO3" s="56">
        <v>228</v>
      </c>
      <c r="AQ3" s="71" t="s">
        <v>90</v>
      </c>
      <c r="AR3" s="56">
        <v>29</v>
      </c>
      <c r="AT3" s="71" t="s">
        <v>90</v>
      </c>
      <c r="AU3" s="56">
        <v>3</v>
      </c>
      <c r="AV3" s="86" t="s">
        <v>97</v>
      </c>
      <c r="AW3" s="87">
        <f>'[23]Q1 connections'!$G$20</f>
        <v>3610</v>
      </c>
      <c r="AX3" s="86" t="s">
        <v>97</v>
      </c>
      <c r="AY3" s="87">
        <v>7003</v>
      </c>
      <c r="AZ3" s="87">
        <f t="shared" si="1"/>
        <v>10613</v>
      </c>
      <c r="BA3" s="648" t="s">
        <v>90</v>
      </c>
      <c r="BB3" s="650">
        <v>57.47</v>
      </c>
    </row>
    <row r="4" spans="1:56" x14ac:dyDescent="0.2">
      <c r="A4" s="71" t="s">
        <v>92</v>
      </c>
      <c r="B4" s="4">
        <v>1149</v>
      </c>
      <c r="C4" s="5"/>
      <c r="F4" s="71" t="s">
        <v>92</v>
      </c>
      <c r="G4" s="4">
        <v>6852</v>
      </c>
      <c r="H4" s="5"/>
      <c r="J4" s="71" t="s">
        <v>92</v>
      </c>
      <c r="K4" s="79">
        <v>562</v>
      </c>
      <c r="M4" s="71" t="s">
        <v>92</v>
      </c>
      <c r="N4" s="464">
        <v>532</v>
      </c>
      <c r="Q4" s="465">
        <v>387</v>
      </c>
      <c r="W4" s="71" t="s">
        <v>92</v>
      </c>
      <c r="X4" s="88">
        <v>0.25</v>
      </c>
      <c r="AA4" s="71" t="s">
        <v>92</v>
      </c>
      <c r="AB4" s="70">
        <v>0.123</v>
      </c>
      <c r="AD4" s="71" t="s">
        <v>92</v>
      </c>
      <c r="AE4" s="73">
        <f>AZ14</f>
        <v>10418</v>
      </c>
      <c r="AH4" s="71" t="s">
        <v>92</v>
      </c>
      <c r="AI4" s="5">
        <f>AW14</f>
        <v>3566</v>
      </c>
      <c r="AJ4" s="71" t="s">
        <v>92</v>
      </c>
      <c r="AK4" s="5">
        <v>6852</v>
      </c>
      <c r="AL4" s="5">
        <f>AK4+AI4</f>
        <v>10418</v>
      </c>
      <c r="AM4" t="b">
        <f t="shared" si="0"/>
        <v>1</v>
      </c>
      <c r="AN4" s="71" t="s">
        <v>92</v>
      </c>
      <c r="AO4" s="56">
        <v>266</v>
      </c>
      <c r="AQ4" s="71" t="s">
        <v>92</v>
      </c>
      <c r="AR4" s="56">
        <v>38</v>
      </c>
      <c r="AT4" s="71" t="s">
        <v>92</v>
      </c>
      <c r="AU4" s="56">
        <v>15</v>
      </c>
      <c r="AV4" s="86" t="s">
        <v>122</v>
      </c>
      <c r="AW4" s="87">
        <f>'[23]Q1 connections'!$H$20</f>
        <v>3719</v>
      </c>
      <c r="AX4" s="86" t="s">
        <v>122</v>
      </c>
      <c r="AY4" s="87">
        <v>7362</v>
      </c>
      <c r="AZ4" s="87">
        <f t="shared" si="1"/>
        <v>11081</v>
      </c>
      <c r="BA4" s="648" t="s">
        <v>92</v>
      </c>
      <c r="BB4" s="650">
        <v>58.75</v>
      </c>
    </row>
    <row r="5" spans="1:56" x14ac:dyDescent="0.2">
      <c r="A5" s="71" t="s">
        <v>94</v>
      </c>
      <c r="B5" s="4">
        <v>1167</v>
      </c>
      <c r="C5" s="5"/>
      <c r="F5" s="71" t="s">
        <v>94</v>
      </c>
      <c r="G5" s="4">
        <v>6971</v>
      </c>
      <c r="H5" s="5"/>
      <c r="J5" s="71" t="s">
        <v>94</v>
      </c>
      <c r="K5" s="79">
        <v>591</v>
      </c>
      <c r="M5" s="71" t="s">
        <v>94</v>
      </c>
      <c r="N5" s="464">
        <v>470</v>
      </c>
      <c r="Q5" s="465">
        <v>354</v>
      </c>
      <c r="W5" s="71" t="s">
        <v>94</v>
      </c>
      <c r="X5" s="88">
        <v>0.26250000000000001</v>
      </c>
      <c r="AA5" s="71" t="s">
        <v>94</v>
      </c>
      <c r="AB5" s="70">
        <v>0.13100000000000001</v>
      </c>
      <c r="AD5" s="71" t="s">
        <v>94</v>
      </c>
      <c r="AE5" s="73">
        <f>AZ20</f>
        <v>10560</v>
      </c>
      <c r="AH5" s="71" t="s">
        <v>94</v>
      </c>
      <c r="AI5" s="5">
        <f>AW20</f>
        <v>3589</v>
      </c>
      <c r="AJ5" s="71" t="s">
        <v>94</v>
      </c>
      <c r="AK5" s="5">
        <v>6971</v>
      </c>
      <c r="AL5" s="5">
        <f>AK5+AI5</f>
        <v>10560</v>
      </c>
      <c r="AM5" t="b">
        <f t="shared" si="0"/>
        <v>1</v>
      </c>
      <c r="AN5" s="71" t="s">
        <v>94</v>
      </c>
      <c r="AO5" s="56">
        <v>314</v>
      </c>
      <c r="AQ5" s="71" t="s">
        <v>94</v>
      </c>
      <c r="AR5" s="56">
        <v>48</v>
      </c>
      <c r="AT5" s="71" t="s">
        <v>94</v>
      </c>
      <c r="AU5" s="56">
        <v>18</v>
      </c>
      <c r="AV5" s="113" t="s">
        <v>134</v>
      </c>
      <c r="AW5" s="87">
        <f>'[23]Q1 connections'!$I$20</f>
        <v>3817</v>
      </c>
      <c r="AX5" s="113" t="s">
        <v>134</v>
      </c>
      <c r="AY5" s="87">
        <v>7703</v>
      </c>
      <c r="AZ5" s="87">
        <f t="shared" si="1"/>
        <v>11520</v>
      </c>
      <c r="BA5" s="648" t="s">
        <v>94</v>
      </c>
      <c r="BB5" s="650">
        <v>58.48</v>
      </c>
    </row>
    <row r="6" spans="1:56" x14ac:dyDescent="0.2">
      <c r="A6" s="71" t="s">
        <v>97</v>
      </c>
      <c r="B6" s="4">
        <v>1183</v>
      </c>
      <c r="C6" s="5"/>
      <c r="F6" s="71" t="s">
        <v>97</v>
      </c>
      <c r="G6" s="721">
        <v>7003</v>
      </c>
      <c r="H6" s="5"/>
      <c r="J6" s="71" t="s">
        <v>97</v>
      </c>
      <c r="K6" s="79">
        <v>619</v>
      </c>
      <c r="M6" s="71" t="s">
        <v>97</v>
      </c>
      <c r="N6" s="156">
        <v>548</v>
      </c>
      <c r="O6" s="157"/>
      <c r="P6" s="157"/>
      <c r="Q6" s="154">
        <v>409</v>
      </c>
      <c r="W6" s="71" t="s">
        <v>97</v>
      </c>
      <c r="X6" s="88">
        <v>0.26250000000000001</v>
      </c>
      <c r="AA6" s="71" t="s">
        <v>97</v>
      </c>
      <c r="AB6" s="70">
        <v>0.14000000000000001</v>
      </c>
      <c r="AD6" s="71" t="s">
        <v>97</v>
      </c>
      <c r="AE6" s="73">
        <f>AZ3</f>
        <v>10613</v>
      </c>
      <c r="AH6" s="71" t="s">
        <v>97</v>
      </c>
      <c r="AI6" s="5">
        <f>AW3</f>
        <v>3610</v>
      </c>
      <c r="AJ6" s="71" t="s">
        <v>97</v>
      </c>
      <c r="AK6" s="5">
        <v>7003</v>
      </c>
      <c r="AL6" s="5">
        <f>AK6+AI6</f>
        <v>10613</v>
      </c>
      <c r="AM6" t="b">
        <f t="shared" si="0"/>
        <v>1</v>
      </c>
      <c r="AN6" s="71" t="s">
        <v>97</v>
      </c>
      <c r="AO6" s="56">
        <v>358</v>
      </c>
      <c r="AQ6" s="71" t="s">
        <v>97</v>
      </c>
      <c r="AR6" s="56">
        <v>44</v>
      </c>
      <c r="AT6" s="71" t="s">
        <v>97</v>
      </c>
      <c r="AU6" s="56">
        <v>16</v>
      </c>
      <c r="AV6" s="113" t="s">
        <v>159</v>
      </c>
      <c r="AW6" s="87">
        <f>'[23]Q1 connections'!$J$20</f>
        <v>3877</v>
      </c>
      <c r="AX6" s="113" t="s">
        <v>159</v>
      </c>
      <c r="AY6" s="87">
        <v>8039</v>
      </c>
      <c r="AZ6" s="87">
        <f t="shared" si="1"/>
        <v>11916</v>
      </c>
      <c r="BA6" s="648" t="s">
        <v>97</v>
      </c>
      <c r="BB6" s="650">
        <v>57.89</v>
      </c>
      <c r="BC6" s="648" t="s">
        <v>97</v>
      </c>
      <c r="BD6" s="651">
        <v>1.3311435194449808</v>
      </c>
    </row>
    <row r="7" spans="1:56" x14ac:dyDescent="0.2">
      <c r="A7" s="104" t="s">
        <v>98</v>
      </c>
      <c r="B7" s="4">
        <v>1196</v>
      </c>
      <c r="C7" s="5"/>
      <c r="F7" s="71" t="str">
        <f t="shared" ref="F7:F12" si="2">A7</f>
        <v>Q2-11</v>
      </c>
      <c r="G7" s="4">
        <v>7097</v>
      </c>
      <c r="H7" s="5"/>
      <c r="J7" s="71" t="str">
        <f t="shared" ref="J7:J12" si="3">F7</f>
        <v>Q2-11</v>
      </c>
      <c r="K7" s="79">
        <v>635</v>
      </c>
      <c r="M7" s="71" t="str">
        <f>J7</f>
        <v>Q2-11</v>
      </c>
      <c r="N7" s="156">
        <v>563</v>
      </c>
      <c r="O7" s="157"/>
      <c r="P7" s="157"/>
      <c r="Q7" s="154">
        <v>359</v>
      </c>
      <c r="W7" s="71" t="str">
        <f t="shared" ref="W7:W12" si="4">M7</f>
        <v>Q2-11</v>
      </c>
      <c r="X7" s="88">
        <v>0.27500000000000002</v>
      </c>
      <c r="AA7" s="104" t="s">
        <v>98</v>
      </c>
      <c r="AB7" s="70">
        <v>0.14000000000000001</v>
      </c>
      <c r="AD7" s="104" t="s">
        <v>98</v>
      </c>
      <c r="AE7" s="73">
        <f>AZ9</f>
        <v>10729</v>
      </c>
      <c r="AH7" s="104" t="s">
        <v>98</v>
      </c>
      <c r="AI7" s="5">
        <f>AW9</f>
        <v>3632</v>
      </c>
      <c r="AJ7" s="104" t="s">
        <v>98</v>
      </c>
      <c r="AK7" s="5">
        <v>7097</v>
      </c>
      <c r="AL7" s="5">
        <f t="shared" ref="AL7:AL12" si="5">AK7+AI7</f>
        <v>10729</v>
      </c>
      <c r="AM7" t="b">
        <f t="shared" si="0"/>
        <v>1</v>
      </c>
      <c r="AN7" s="104" t="s">
        <v>98</v>
      </c>
      <c r="AO7" s="56">
        <v>403</v>
      </c>
      <c r="AQ7" s="104" t="s">
        <v>98</v>
      </c>
      <c r="AR7" s="56">
        <v>46</v>
      </c>
      <c r="AT7" s="104" t="s">
        <v>98</v>
      </c>
      <c r="AU7" s="56">
        <v>13</v>
      </c>
      <c r="AV7" s="113" t="s">
        <v>198</v>
      </c>
      <c r="AW7" s="87">
        <f>'[23]Q1 connections'!$K$20</f>
        <v>3971</v>
      </c>
      <c r="AX7" s="113" t="s">
        <v>198</v>
      </c>
      <c r="AY7" s="87">
        <f>'[23]Q1 connections'!$K$27</f>
        <v>8289</v>
      </c>
      <c r="AZ7" s="87">
        <f t="shared" si="1"/>
        <v>12260</v>
      </c>
      <c r="BA7" s="648" t="s">
        <v>98</v>
      </c>
      <c r="BB7" s="650">
        <v>58.88</v>
      </c>
      <c r="BC7" s="648" t="s">
        <v>98</v>
      </c>
      <c r="BD7" s="651">
        <v>1.34</v>
      </c>
    </row>
    <row r="8" spans="1:56" x14ac:dyDescent="0.2">
      <c r="A8" s="104" t="s">
        <v>99</v>
      </c>
      <c r="B8" s="4">
        <v>1218</v>
      </c>
      <c r="C8" s="5"/>
      <c r="F8" s="71" t="str">
        <f t="shared" si="2"/>
        <v>Q3-11</v>
      </c>
      <c r="G8" s="4">
        <v>7211</v>
      </c>
      <c r="H8" s="5"/>
      <c r="J8" s="71" t="str">
        <f t="shared" si="3"/>
        <v>Q3-11</v>
      </c>
      <c r="K8" s="79">
        <v>644</v>
      </c>
      <c r="M8" s="71" t="str">
        <f t="shared" ref="M8:M17" si="6">J8</f>
        <v>Q3-11</v>
      </c>
      <c r="N8" s="156">
        <v>568</v>
      </c>
      <c r="O8" s="157"/>
      <c r="P8" s="157"/>
      <c r="Q8" s="154">
        <v>372</v>
      </c>
      <c r="W8" s="71" t="str">
        <f t="shared" si="4"/>
        <v>Q3-11</v>
      </c>
      <c r="X8" s="88">
        <v>0.27500000000000002</v>
      </c>
      <c r="AA8" s="104" t="s">
        <v>99</v>
      </c>
      <c r="AB8" s="70">
        <v>0.151</v>
      </c>
      <c r="AD8" s="104" t="s">
        <v>99</v>
      </c>
      <c r="AE8" s="73">
        <f>AZ15</f>
        <v>10882</v>
      </c>
      <c r="AH8" s="104" t="s">
        <v>99</v>
      </c>
      <c r="AI8" s="5">
        <f>AW15</f>
        <v>3671</v>
      </c>
      <c r="AJ8" s="104" t="s">
        <v>99</v>
      </c>
      <c r="AK8" s="5">
        <v>7211</v>
      </c>
      <c r="AL8" s="5">
        <f t="shared" si="5"/>
        <v>10882</v>
      </c>
      <c r="AM8" t="b">
        <f t="shared" si="0"/>
        <v>1</v>
      </c>
      <c r="AN8" s="104" t="s">
        <v>99</v>
      </c>
      <c r="AO8" s="56">
        <v>453</v>
      </c>
      <c r="AQ8" s="104" t="s">
        <v>99</v>
      </c>
      <c r="AR8" s="56">
        <v>50</v>
      </c>
      <c r="AT8" s="104" t="s">
        <v>99</v>
      </c>
      <c r="AU8" s="56">
        <v>22</v>
      </c>
      <c r="AV8" s="89" t="s">
        <v>90</v>
      </c>
      <c r="AW8" s="90">
        <f>'[23]Q2 connections'!$F$20</f>
        <v>3557</v>
      </c>
      <c r="AX8" s="89" t="s">
        <v>90</v>
      </c>
      <c r="AY8" s="90">
        <v>6699</v>
      </c>
      <c r="AZ8" s="90">
        <f t="shared" si="1"/>
        <v>10256</v>
      </c>
      <c r="BA8" s="648" t="s">
        <v>99</v>
      </c>
      <c r="BB8" s="650">
        <v>60.52</v>
      </c>
      <c r="BC8" s="648" t="s">
        <v>99</v>
      </c>
      <c r="BD8" s="651">
        <v>1.3299999999999998</v>
      </c>
    </row>
    <row r="9" spans="1:56" x14ac:dyDescent="0.2">
      <c r="A9" s="104" t="s">
        <v>119</v>
      </c>
      <c r="B9" s="4">
        <v>1242</v>
      </c>
      <c r="C9" s="5"/>
      <c r="F9" s="71" t="str">
        <f t="shared" si="2"/>
        <v>Q4-11</v>
      </c>
      <c r="G9" s="4">
        <v>7340</v>
      </c>
      <c r="H9" s="5"/>
      <c r="J9" s="71" t="str">
        <f t="shared" si="3"/>
        <v>Q4-11</v>
      </c>
      <c r="K9" s="79">
        <v>680</v>
      </c>
      <c r="M9" s="71" t="str">
        <f t="shared" si="6"/>
        <v>Q4-11</v>
      </c>
      <c r="N9" s="156">
        <v>498</v>
      </c>
      <c r="O9" s="157"/>
      <c r="P9" s="157"/>
      <c r="Q9" s="154">
        <v>348</v>
      </c>
      <c r="W9" s="71" t="str">
        <f t="shared" si="4"/>
        <v>Q4-11</v>
      </c>
      <c r="X9" s="88">
        <v>0.28999999999999998</v>
      </c>
      <c r="AA9" s="104" t="s">
        <v>119</v>
      </c>
      <c r="AB9" s="70">
        <v>0.155</v>
      </c>
      <c r="AD9" s="104" t="s">
        <v>119</v>
      </c>
      <c r="AE9" s="73">
        <f>AZ21</f>
        <v>11050</v>
      </c>
      <c r="AH9" s="104" t="s">
        <v>119</v>
      </c>
      <c r="AI9" s="5">
        <f>AW21</f>
        <v>3710</v>
      </c>
      <c r="AJ9" s="104" t="s">
        <v>119</v>
      </c>
      <c r="AK9" s="5">
        <v>7340</v>
      </c>
      <c r="AL9" s="5">
        <f t="shared" si="5"/>
        <v>11050</v>
      </c>
      <c r="AM9" t="b">
        <f t="shared" si="0"/>
        <v>1</v>
      </c>
      <c r="AN9" s="104" t="s">
        <v>119</v>
      </c>
      <c r="AO9" s="56">
        <v>509</v>
      </c>
      <c r="AQ9" s="104" t="s">
        <v>119</v>
      </c>
      <c r="AR9" s="56">
        <v>56</v>
      </c>
      <c r="AT9" s="104" t="s">
        <v>119</v>
      </c>
      <c r="AU9" s="56">
        <v>24</v>
      </c>
      <c r="AV9" s="89" t="s">
        <v>98</v>
      </c>
      <c r="AW9" s="90">
        <f>'[23]Q2 connections'!$G$20</f>
        <v>3632</v>
      </c>
      <c r="AX9" s="89" t="s">
        <v>98</v>
      </c>
      <c r="AY9" s="90">
        <v>7097</v>
      </c>
      <c r="AZ9" s="90">
        <f t="shared" si="1"/>
        <v>10729</v>
      </c>
      <c r="BA9" s="648" t="s">
        <v>119</v>
      </c>
      <c r="BB9" s="650">
        <v>59.08</v>
      </c>
      <c r="BC9" s="648" t="s">
        <v>119</v>
      </c>
      <c r="BD9" s="651">
        <v>1.23</v>
      </c>
    </row>
    <row r="10" spans="1:56" x14ac:dyDescent="0.2">
      <c r="A10" s="104" t="s">
        <v>122</v>
      </c>
      <c r="B10" s="4">
        <v>1257</v>
      </c>
      <c r="C10" s="5"/>
      <c r="F10" s="71" t="str">
        <f t="shared" si="2"/>
        <v>Q1-12</v>
      </c>
      <c r="G10" s="721">
        <v>7362</v>
      </c>
      <c r="H10" s="5"/>
      <c r="J10" s="71" t="str">
        <f t="shared" si="3"/>
        <v>Q1-12</v>
      </c>
      <c r="K10" s="79">
        <v>700</v>
      </c>
      <c r="M10" s="71" t="str">
        <f t="shared" si="6"/>
        <v>Q1-12</v>
      </c>
      <c r="N10" s="156">
        <v>620</v>
      </c>
      <c r="O10" s="157"/>
      <c r="P10" s="157"/>
      <c r="Q10" s="154">
        <v>361</v>
      </c>
      <c r="W10" s="71" t="str">
        <f t="shared" si="4"/>
        <v>Q1-12</v>
      </c>
      <c r="X10" s="157">
        <v>0.59499999999999997</v>
      </c>
      <c r="AA10" s="104" t="str">
        <f t="shared" ref="AA10:AA15" si="7">W10</f>
        <v>Q1-12</v>
      </c>
      <c r="AB10" s="158">
        <v>0.14699999999999999</v>
      </c>
      <c r="AD10" s="104" t="str">
        <f t="shared" ref="AD10:AD15" si="8">AA10</f>
        <v>Q1-12</v>
      </c>
      <c r="AE10" s="73">
        <f>AZ4</f>
        <v>11081</v>
      </c>
      <c r="AH10" s="104" t="str">
        <f t="shared" ref="AH10:AH22" si="9">AA10</f>
        <v>Q1-12</v>
      </c>
      <c r="AI10" s="5">
        <f>AW4</f>
        <v>3719</v>
      </c>
      <c r="AJ10" s="104" t="str">
        <f t="shared" ref="AJ10:AJ22" si="10">AA10</f>
        <v>Q1-12</v>
      </c>
      <c r="AK10" s="5">
        <v>7362</v>
      </c>
      <c r="AL10" s="5">
        <f t="shared" si="5"/>
        <v>11081</v>
      </c>
      <c r="AM10" t="b">
        <f t="shared" si="0"/>
        <v>1</v>
      </c>
      <c r="AN10" s="104" t="str">
        <f t="shared" ref="AN10:AN22" si="11">AH10</f>
        <v>Q1-12</v>
      </c>
      <c r="AO10" s="56">
        <v>553</v>
      </c>
      <c r="AQ10" s="104" t="str">
        <f t="shared" ref="AQ10:AQ22" si="12">AJ10</f>
        <v>Q1-12</v>
      </c>
      <c r="AR10" s="56">
        <v>44</v>
      </c>
      <c r="AT10" s="104" t="str">
        <f t="shared" ref="AT10:AT15" si="13">AQ10</f>
        <v>Q1-12</v>
      </c>
      <c r="AU10" s="56">
        <v>16</v>
      </c>
      <c r="AV10" s="89" t="s">
        <v>123</v>
      </c>
      <c r="AW10" s="90">
        <f>'[23]Q2 connections'!$H$20</f>
        <v>3741.9999999999995</v>
      </c>
      <c r="AX10" s="89" t="s">
        <v>123</v>
      </c>
      <c r="AY10" s="90">
        <v>7447</v>
      </c>
      <c r="AZ10" s="90">
        <f t="shared" si="1"/>
        <v>11189</v>
      </c>
      <c r="BA10" s="648" t="s">
        <v>122</v>
      </c>
      <c r="BB10" s="650">
        <v>58.87</v>
      </c>
      <c r="BC10" s="648" t="s">
        <v>122</v>
      </c>
      <c r="BD10" s="651">
        <v>1.1400000000000001</v>
      </c>
    </row>
    <row r="11" spans="1:56" x14ac:dyDescent="0.2">
      <c r="A11" s="104" t="s">
        <v>123</v>
      </c>
      <c r="B11" s="4">
        <v>1277</v>
      </c>
      <c r="C11" s="5"/>
      <c r="F11" s="71" t="str">
        <f t="shared" si="2"/>
        <v>Q2-12</v>
      </c>
      <c r="G11" s="4">
        <v>7447</v>
      </c>
      <c r="H11" s="5"/>
      <c r="J11" s="71" t="str">
        <f t="shared" si="3"/>
        <v>Q2-12</v>
      </c>
      <c r="K11" s="79">
        <v>689</v>
      </c>
      <c r="M11" s="71" t="str">
        <f t="shared" si="6"/>
        <v>Q2-12</v>
      </c>
      <c r="N11" s="156">
        <v>634</v>
      </c>
      <c r="O11" s="157"/>
      <c r="P11" s="157"/>
      <c r="Q11" s="154">
        <v>336</v>
      </c>
      <c r="W11" s="71" t="str">
        <f t="shared" si="4"/>
        <v>Q2-12</v>
      </c>
      <c r="X11" s="157" t="s">
        <v>129</v>
      </c>
      <c r="AA11" s="104" t="str">
        <f t="shared" si="7"/>
        <v>Q2-12</v>
      </c>
      <c r="AB11" s="158">
        <v>0.14699999999999999</v>
      </c>
      <c r="AD11" s="104" t="str">
        <f t="shared" si="8"/>
        <v>Q2-12</v>
      </c>
      <c r="AE11" s="73">
        <f>AZ10</f>
        <v>11189</v>
      </c>
      <c r="AH11" s="104" t="str">
        <f t="shared" si="9"/>
        <v>Q2-12</v>
      </c>
      <c r="AI11" s="5">
        <f>AW10</f>
        <v>3741.9999999999995</v>
      </c>
      <c r="AJ11" s="104" t="str">
        <f t="shared" si="10"/>
        <v>Q2-12</v>
      </c>
      <c r="AK11" s="5">
        <v>7447</v>
      </c>
      <c r="AL11" s="5">
        <f t="shared" si="5"/>
        <v>11189</v>
      </c>
      <c r="AM11" t="b">
        <f t="shared" si="0"/>
        <v>1</v>
      </c>
      <c r="AN11" s="104" t="str">
        <f t="shared" si="11"/>
        <v>Q2-12</v>
      </c>
      <c r="AO11" s="56">
        <v>595</v>
      </c>
      <c r="AQ11" s="104" t="str">
        <f t="shared" si="12"/>
        <v>Q2-12</v>
      </c>
      <c r="AR11" s="56">
        <v>43</v>
      </c>
      <c r="AT11" s="104" t="str">
        <f t="shared" si="13"/>
        <v>Q2-12</v>
      </c>
      <c r="AU11" s="56">
        <v>20</v>
      </c>
      <c r="AV11" s="114" t="s">
        <v>135</v>
      </c>
      <c r="AW11" s="90">
        <f>'[23]Q2 connections'!$I$20</f>
        <v>3827</v>
      </c>
      <c r="AX11" s="89" t="s">
        <v>135</v>
      </c>
      <c r="AY11" s="90">
        <v>7706</v>
      </c>
      <c r="AZ11" s="90">
        <f t="shared" si="1"/>
        <v>11533</v>
      </c>
      <c r="BA11" s="648" t="s">
        <v>123</v>
      </c>
      <c r="BB11" s="650">
        <v>60.29</v>
      </c>
      <c r="BC11" s="648" t="s">
        <v>123</v>
      </c>
      <c r="BD11" s="651">
        <v>1</v>
      </c>
    </row>
    <row r="12" spans="1:56" x14ac:dyDescent="0.2">
      <c r="A12" s="104" t="s">
        <v>124</v>
      </c>
      <c r="B12" s="4">
        <v>1303</v>
      </c>
      <c r="C12" s="5"/>
      <c r="F12" s="71" t="str">
        <f t="shared" si="2"/>
        <v>Q3-12</v>
      </c>
      <c r="G12" s="4">
        <v>7558</v>
      </c>
      <c r="H12" s="5"/>
      <c r="J12" s="71" t="str">
        <f t="shared" si="3"/>
        <v>Q3-12</v>
      </c>
      <c r="K12" s="79">
        <v>737</v>
      </c>
      <c r="M12" s="71" t="str">
        <f t="shared" si="6"/>
        <v>Q3-12</v>
      </c>
      <c r="N12" s="156">
        <v>638</v>
      </c>
      <c r="O12" s="157"/>
      <c r="P12" s="157"/>
      <c r="Q12" s="154">
        <v>352</v>
      </c>
      <c r="W12" s="71" t="str">
        <f t="shared" si="4"/>
        <v>Q3-12</v>
      </c>
      <c r="X12" s="157">
        <v>0.30499999999999999</v>
      </c>
      <c r="AA12" s="104" t="str">
        <f t="shared" si="7"/>
        <v>Q3-12</v>
      </c>
      <c r="AB12" s="158">
        <v>0.15</v>
      </c>
      <c r="AD12" s="104" t="str">
        <f t="shared" si="8"/>
        <v>Q3-12</v>
      </c>
      <c r="AE12" s="73">
        <f>AZ16</f>
        <v>11335</v>
      </c>
      <c r="AH12" s="104" t="str">
        <f t="shared" si="9"/>
        <v>Q3-12</v>
      </c>
      <c r="AI12" s="5">
        <f>AW16</f>
        <v>3777</v>
      </c>
      <c r="AJ12" s="104" t="str">
        <f t="shared" si="10"/>
        <v>Q3-12</v>
      </c>
      <c r="AK12" s="5">
        <v>7558</v>
      </c>
      <c r="AL12" s="5">
        <f t="shared" si="5"/>
        <v>11335</v>
      </c>
      <c r="AM12" t="b">
        <f t="shared" si="0"/>
        <v>1</v>
      </c>
      <c r="AN12" s="104" t="str">
        <f t="shared" si="11"/>
        <v>Q3-12</v>
      </c>
      <c r="AO12" s="56">
        <v>637</v>
      </c>
      <c r="AQ12" s="104" t="str">
        <f t="shared" si="12"/>
        <v>Q3-12</v>
      </c>
      <c r="AR12" s="56">
        <v>42</v>
      </c>
      <c r="AT12" s="104" t="str">
        <f t="shared" si="13"/>
        <v>Q3-12</v>
      </c>
      <c r="AU12" s="56">
        <v>26</v>
      </c>
      <c r="AV12" s="114" t="s">
        <v>162</v>
      </c>
      <c r="AW12" s="90">
        <f>'[23]Q2 connections'!$J$20</f>
        <v>3896</v>
      </c>
      <c r="AX12" s="114" t="s">
        <v>162</v>
      </c>
      <c r="AY12" s="90">
        <f>'[23]Q2 connections'!$J$27</f>
        <v>8088</v>
      </c>
      <c r="AZ12" s="90">
        <f t="shared" si="1"/>
        <v>11984</v>
      </c>
      <c r="BA12" s="648" t="s">
        <v>124</v>
      </c>
      <c r="BB12" s="650">
        <v>61.42</v>
      </c>
      <c r="BC12" s="648" t="s">
        <v>124</v>
      </c>
      <c r="BD12" s="651">
        <v>1.0999999999999999</v>
      </c>
    </row>
    <row r="13" spans="1:56" x14ac:dyDescent="0.2">
      <c r="A13" s="104" t="s">
        <v>125</v>
      </c>
      <c r="B13" s="4">
        <v>1326</v>
      </c>
      <c r="C13" s="5"/>
      <c r="F13" s="71" t="str">
        <f t="shared" ref="F13:F18" si="14">A13</f>
        <v>Q4-12</v>
      </c>
      <c r="G13" s="4">
        <v>7670</v>
      </c>
      <c r="H13" s="5"/>
      <c r="J13" s="71" t="str">
        <f t="shared" ref="J13:J18" si="15">F13</f>
        <v>Q4-12</v>
      </c>
      <c r="K13" s="79">
        <v>770</v>
      </c>
      <c r="M13" s="71" t="str">
        <f t="shared" si="6"/>
        <v>Q4-12</v>
      </c>
      <c r="N13" s="156">
        <v>566</v>
      </c>
      <c r="O13" s="157"/>
      <c r="P13" s="157"/>
      <c r="Q13" s="154">
        <v>352</v>
      </c>
      <c r="W13" s="71" t="str">
        <f t="shared" ref="W13:W18" si="16">M13</f>
        <v>Q4-12</v>
      </c>
      <c r="X13" s="157">
        <v>0.32</v>
      </c>
      <c r="AA13" s="104" t="str">
        <f t="shared" si="7"/>
        <v>Q4-12</v>
      </c>
      <c r="AB13" s="158">
        <v>0.156</v>
      </c>
      <c r="AD13" s="104" t="str">
        <f t="shared" si="8"/>
        <v>Q4-12</v>
      </c>
      <c r="AE13" s="73">
        <f>AZ22</f>
        <v>11474</v>
      </c>
      <c r="AH13" s="104" t="str">
        <f t="shared" si="9"/>
        <v>Q4-12</v>
      </c>
      <c r="AI13" s="5">
        <f>AW22</f>
        <v>3804</v>
      </c>
      <c r="AJ13" s="104" t="str">
        <f t="shared" si="10"/>
        <v>Q4-12</v>
      </c>
      <c r="AK13" s="5">
        <v>7670</v>
      </c>
      <c r="AL13" s="5">
        <f t="shared" ref="AL13:AL18" si="17">AK13+AI13</f>
        <v>11474</v>
      </c>
      <c r="AM13" t="b">
        <f t="shared" si="0"/>
        <v>1</v>
      </c>
      <c r="AN13" s="104" t="str">
        <f t="shared" si="11"/>
        <v>Q4-12</v>
      </c>
      <c r="AO13" s="56">
        <v>678</v>
      </c>
      <c r="AQ13" s="104" t="str">
        <f t="shared" si="12"/>
        <v>Q4-12</v>
      </c>
      <c r="AR13" s="56">
        <v>41</v>
      </c>
      <c r="AT13" s="104" t="str">
        <f t="shared" si="13"/>
        <v>Q4-12</v>
      </c>
      <c r="AU13" s="56">
        <v>23</v>
      </c>
      <c r="AV13" s="114" t="s">
        <v>199</v>
      </c>
      <c r="AW13" s="90">
        <f>'[23]Q2 connections'!$K$20</f>
        <v>3990.0000000000005</v>
      </c>
      <c r="AX13" s="114" t="s">
        <v>199</v>
      </c>
      <c r="AY13" s="90">
        <f>'[23]Q2 connections'!$K$27</f>
        <v>8352</v>
      </c>
      <c r="AZ13" s="90">
        <f>ROUND(+AW13+AY13,0)</f>
        <v>12342</v>
      </c>
      <c r="BA13" s="648" t="s">
        <v>125</v>
      </c>
      <c r="BB13" s="650">
        <v>60.95</v>
      </c>
      <c r="BC13" s="648" t="s">
        <v>125</v>
      </c>
      <c r="BD13" s="651">
        <v>1.1199999999999999</v>
      </c>
    </row>
    <row r="14" spans="1:56" x14ac:dyDescent="0.2">
      <c r="A14" s="104" t="s">
        <v>134</v>
      </c>
      <c r="B14" s="4">
        <v>1342</v>
      </c>
      <c r="C14" s="5"/>
      <c r="F14" s="71" t="str">
        <f t="shared" si="14"/>
        <v>Q1-13</v>
      </c>
      <c r="G14" s="721">
        <v>7703</v>
      </c>
      <c r="H14" s="5"/>
      <c r="J14" s="71" t="str">
        <f t="shared" si="15"/>
        <v>Q1-13</v>
      </c>
      <c r="K14" s="79">
        <v>764</v>
      </c>
      <c r="M14" s="71" t="str">
        <f t="shared" si="6"/>
        <v>Q1-13</v>
      </c>
      <c r="N14" s="156">
        <v>666</v>
      </c>
      <c r="O14" s="157"/>
      <c r="P14" s="157"/>
      <c r="Q14" s="154">
        <v>368</v>
      </c>
      <c r="W14" s="71" t="str">
        <f t="shared" si="16"/>
        <v>Q1-13</v>
      </c>
      <c r="X14" s="88">
        <v>0.32</v>
      </c>
      <c r="AA14" s="104" t="str">
        <f t="shared" si="7"/>
        <v>Q1-13</v>
      </c>
      <c r="AB14" s="70">
        <v>0.159</v>
      </c>
      <c r="AD14" s="104" t="str">
        <f t="shared" si="8"/>
        <v>Q1-13</v>
      </c>
      <c r="AE14" s="73">
        <f>AZ5</f>
        <v>11520</v>
      </c>
      <c r="AH14" s="104" t="str">
        <f t="shared" si="9"/>
        <v>Q1-13</v>
      </c>
      <c r="AI14" s="5">
        <f>AW5</f>
        <v>3817</v>
      </c>
      <c r="AJ14" s="104" t="str">
        <f t="shared" si="10"/>
        <v>Q1-13</v>
      </c>
      <c r="AK14" s="5">
        <v>7703</v>
      </c>
      <c r="AL14" s="5">
        <f t="shared" si="17"/>
        <v>11520</v>
      </c>
      <c r="AM14" t="b">
        <f t="shared" si="0"/>
        <v>1</v>
      </c>
      <c r="AN14" s="104" t="str">
        <f t="shared" si="11"/>
        <v>Q1-13</v>
      </c>
      <c r="AO14" s="56">
        <v>712</v>
      </c>
      <c r="AQ14" s="104" t="str">
        <f t="shared" si="12"/>
        <v>Q1-13</v>
      </c>
      <c r="AR14" s="56">
        <v>34</v>
      </c>
      <c r="AT14" s="104" t="str">
        <f t="shared" si="13"/>
        <v>Q1-13</v>
      </c>
      <c r="AU14" s="56">
        <v>16</v>
      </c>
      <c r="AV14" s="91" t="s">
        <v>92</v>
      </c>
      <c r="AW14" s="92">
        <f>'[23]Q3 connections'!$F$20</f>
        <v>3566</v>
      </c>
      <c r="AX14" s="91" t="s">
        <v>92</v>
      </c>
      <c r="AY14" s="92">
        <v>6852</v>
      </c>
      <c r="AZ14" s="93">
        <f t="shared" si="1"/>
        <v>10418</v>
      </c>
      <c r="BA14" s="648" t="s">
        <v>134</v>
      </c>
      <c r="BB14" s="650">
        <v>60.04</v>
      </c>
      <c r="BC14" s="648" t="s">
        <v>134</v>
      </c>
      <c r="BD14" s="651">
        <v>1.1100000000000001</v>
      </c>
    </row>
    <row r="15" spans="1:56" x14ac:dyDescent="0.2">
      <c r="A15" s="104" t="s">
        <v>135</v>
      </c>
      <c r="B15" s="4">
        <v>1355</v>
      </c>
      <c r="C15" s="5"/>
      <c r="F15" s="71" t="str">
        <f t="shared" si="14"/>
        <v>Q2-13</v>
      </c>
      <c r="G15" s="4">
        <v>7706</v>
      </c>
      <c r="H15" s="5"/>
      <c r="J15" s="71" t="str">
        <f t="shared" si="15"/>
        <v>Q2-13</v>
      </c>
      <c r="K15" s="79">
        <v>792</v>
      </c>
      <c r="M15" s="71" t="str">
        <f t="shared" si="6"/>
        <v>Q2-13</v>
      </c>
      <c r="N15" s="156">
        <v>666</v>
      </c>
      <c r="O15" s="157"/>
      <c r="P15" s="157"/>
      <c r="Q15" s="154">
        <v>332</v>
      </c>
      <c r="W15" s="71" t="str">
        <f t="shared" si="16"/>
        <v>Q2-13</v>
      </c>
      <c r="X15" s="88">
        <v>0.34</v>
      </c>
      <c r="AA15" s="104" t="str">
        <f t="shared" si="7"/>
        <v>Q2-13</v>
      </c>
      <c r="AB15" s="70">
        <v>0.158</v>
      </c>
      <c r="AD15" s="104" t="str">
        <f t="shared" si="8"/>
        <v>Q2-13</v>
      </c>
      <c r="AE15" s="73">
        <f>AZ11</f>
        <v>11533</v>
      </c>
      <c r="AH15" s="104" t="str">
        <f t="shared" si="9"/>
        <v>Q2-13</v>
      </c>
      <c r="AI15" s="5">
        <f>AW11</f>
        <v>3827</v>
      </c>
      <c r="AJ15" s="104" t="str">
        <f t="shared" si="10"/>
        <v>Q2-13</v>
      </c>
      <c r="AK15" s="5">
        <v>7706</v>
      </c>
      <c r="AL15" s="5">
        <f t="shared" si="17"/>
        <v>11533</v>
      </c>
      <c r="AM15" t="b">
        <f t="shared" si="0"/>
        <v>1</v>
      </c>
      <c r="AN15" s="104" t="str">
        <f t="shared" si="11"/>
        <v>Q2-13</v>
      </c>
      <c r="AO15" s="56">
        <v>743</v>
      </c>
      <c r="AQ15" s="104" t="str">
        <f t="shared" si="12"/>
        <v>Q2-13</v>
      </c>
      <c r="AR15" s="56">
        <v>31</v>
      </c>
      <c r="AT15" s="104" t="str">
        <f t="shared" si="13"/>
        <v>Q2-13</v>
      </c>
      <c r="AU15" s="56">
        <v>13</v>
      </c>
      <c r="AV15" s="91" t="s">
        <v>99</v>
      </c>
      <c r="AW15" s="92">
        <f>'[23]Q3 connections'!$G$20</f>
        <v>3671</v>
      </c>
      <c r="AX15" s="91" t="s">
        <v>99</v>
      </c>
      <c r="AY15" s="92">
        <v>7211</v>
      </c>
      <c r="AZ15" s="93">
        <f t="shared" si="1"/>
        <v>10882</v>
      </c>
      <c r="BA15" s="648" t="s">
        <v>135</v>
      </c>
      <c r="BB15" s="650">
        <v>61.12</v>
      </c>
      <c r="BC15" s="648" t="s">
        <v>135</v>
      </c>
      <c r="BD15" s="651">
        <v>1.03</v>
      </c>
    </row>
    <row r="16" spans="1:56" x14ac:dyDescent="0.2">
      <c r="A16" s="104" t="s">
        <v>136</v>
      </c>
      <c r="B16" s="4">
        <v>1374</v>
      </c>
      <c r="C16" s="5"/>
      <c r="F16" s="71" t="str">
        <f t="shared" si="14"/>
        <v>Q3-13</v>
      </c>
      <c r="G16" s="4">
        <v>7810</v>
      </c>
      <c r="H16" s="5"/>
      <c r="J16" s="71" t="str">
        <f t="shared" si="15"/>
        <v>Q3-13</v>
      </c>
      <c r="K16" s="79">
        <v>801</v>
      </c>
      <c r="M16" s="71" t="str">
        <f t="shared" si="6"/>
        <v>Q3-13</v>
      </c>
      <c r="N16" s="156">
        <v>680</v>
      </c>
      <c r="O16" s="157"/>
      <c r="P16" s="157"/>
      <c r="Q16" s="154">
        <v>355</v>
      </c>
      <c r="W16" s="71" t="str">
        <f t="shared" si="16"/>
        <v>Q3-13</v>
      </c>
      <c r="X16" s="88">
        <v>0.34</v>
      </c>
      <c r="AA16" s="104" t="str">
        <f t="shared" ref="AA16:AA21" si="18">W16</f>
        <v>Q3-13</v>
      </c>
      <c r="AB16" s="70">
        <v>0.16500000000000001</v>
      </c>
      <c r="AD16" s="104" t="str">
        <f t="shared" ref="AD16:AD21" si="19">AA16</f>
        <v>Q3-13</v>
      </c>
      <c r="AE16" s="73">
        <f>AZ17</f>
        <v>11654</v>
      </c>
      <c r="AH16" s="104" t="str">
        <f t="shared" si="9"/>
        <v>Q3-13</v>
      </c>
      <c r="AI16" s="5">
        <f>AW17</f>
        <v>3843.9999999999995</v>
      </c>
      <c r="AJ16" s="104" t="str">
        <f t="shared" si="10"/>
        <v>Q3-13</v>
      </c>
      <c r="AK16" s="5">
        <v>7810</v>
      </c>
      <c r="AL16" s="5">
        <f t="shared" si="17"/>
        <v>11654</v>
      </c>
      <c r="AM16" t="b">
        <f t="shared" si="0"/>
        <v>1</v>
      </c>
      <c r="AN16" s="104" t="str">
        <f t="shared" si="11"/>
        <v>Q3-13</v>
      </c>
      <c r="AO16" s="56">
        <v>776</v>
      </c>
      <c r="AQ16" s="104" t="str">
        <f t="shared" si="12"/>
        <v>Q3-13</v>
      </c>
      <c r="AR16" s="56">
        <v>34</v>
      </c>
      <c r="AT16" s="104" t="str">
        <f t="shared" ref="AT16:AT21" si="20">AQ16</f>
        <v>Q3-13</v>
      </c>
      <c r="AU16" s="56">
        <v>19</v>
      </c>
      <c r="AV16" s="91" t="s">
        <v>124</v>
      </c>
      <c r="AW16" s="92">
        <f>'[23]Q3 connections'!$H$20</f>
        <v>3777</v>
      </c>
      <c r="AX16" s="91" t="s">
        <v>124</v>
      </c>
      <c r="AY16" s="92">
        <v>7558</v>
      </c>
      <c r="AZ16" s="93">
        <f t="shared" si="1"/>
        <v>11335</v>
      </c>
      <c r="BA16" s="648" t="s">
        <v>136</v>
      </c>
      <c r="BB16" s="650">
        <v>62.49</v>
      </c>
      <c r="BC16" s="648" t="s">
        <v>136</v>
      </c>
      <c r="BD16" s="651">
        <v>0.9900000000000001</v>
      </c>
    </row>
    <row r="17" spans="1:56" x14ac:dyDescent="0.2">
      <c r="A17" s="104" t="s">
        <v>137</v>
      </c>
      <c r="B17" s="4">
        <v>1395</v>
      </c>
      <c r="C17" s="5"/>
      <c r="F17" s="71" t="str">
        <f t="shared" si="14"/>
        <v>Q4-13</v>
      </c>
      <c r="G17" s="4">
        <v>7807</v>
      </c>
      <c r="H17" s="5"/>
      <c r="J17" s="71" t="str">
        <f t="shared" si="15"/>
        <v>Q4-13</v>
      </c>
      <c r="K17" s="79">
        <v>851</v>
      </c>
      <c r="M17" s="71" t="str">
        <f t="shared" si="6"/>
        <v>Q4-13</v>
      </c>
      <c r="N17" s="156">
        <v>592</v>
      </c>
      <c r="O17" s="157"/>
      <c r="P17" s="157"/>
      <c r="Q17" s="154">
        <v>359</v>
      </c>
      <c r="W17" s="71" t="str">
        <f t="shared" si="16"/>
        <v>Q4-13</v>
      </c>
      <c r="X17" s="88">
        <v>0.36</v>
      </c>
      <c r="AA17" s="104" t="str">
        <f t="shared" si="18"/>
        <v>Q4-13</v>
      </c>
      <c r="AB17" s="70">
        <v>0.16800000000000001</v>
      </c>
      <c r="AD17" s="104" t="str">
        <f t="shared" si="19"/>
        <v>Q4-13</v>
      </c>
      <c r="AE17" s="73">
        <f>AZ23</f>
        <v>11685</v>
      </c>
      <c r="AH17" s="104" t="str">
        <f t="shared" si="9"/>
        <v>Q4-13</v>
      </c>
      <c r="AI17" s="5">
        <f>AW23</f>
        <v>3878</v>
      </c>
      <c r="AJ17" s="104" t="str">
        <f t="shared" si="10"/>
        <v>Q4-13</v>
      </c>
      <c r="AK17" s="5">
        <v>7807</v>
      </c>
      <c r="AL17" s="5">
        <f t="shared" si="17"/>
        <v>11685</v>
      </c>
      <c r="AM17" t="b">
        <f t="shared" si="0"/>
        <v>1</v>
      </c>
      <c r="AN17" s="104" t="str">
        <f t="shared" si="11"/>
        <v>Q4-13</v>
      </c>
      <c r="AO17" s="56">
        <v>815</v>
      </c>
      <c r="AQ17" s="104" t="str">
        <f t="shared" si="12"/>
        <v>Q4-13</v>
      </c>
      <c r="AR17" s="56">
        <v>38</v>
      </c>
      <c r="AT17" s="104" t="str">
        <f t="shared" si="20"/>
        <v>Q4-13</v>
      </c>
      <c r="AU17" s="56">
        <v>21</v>
      </c>
      <c r="AV17" s="115" t="s">
        <v>136</v>
      </c>
      <c r="AW17" s="92">
        <f>'[23]Q3 connections'!$I$20</f>
        <v>3843.9999999999995</v>
      </c>
      <c r="AX17" s="91" t="s">
        <v>136</v>
      </c>
      <c r="AY17" s="92">
        <v>7810</v>
      </c>
      <c r="AZ17" s="93">
        <f t="shared" si="1"/>
        <v>11654</v>
      </c>
      <c r="BA17" s="648" t="s">
        <v>137</v>
      </c>
      <c r="BB17" s="650">
        <v>61.86</v>
      </c>
      <c r="BC17" s="648" t="s">
        <v>137</v>
      </c>
      <c r="BD17" s="651">
        <v>0.97442586507790385</v>
      </c>
    </row>
    <row r="18" spans="1:56" x14ac:dyDescent="0.2">
      <c r="A18" s="104" t="s">
        <v>159</v>
      </c>
      <c r="B18" s="4">
        <v>1416</v>
      </c>
      <c r="C18" s="5"/>
      <c r="F18" s="71" t="str">
        <f t="shared" si="14"/>
        <v>Q1-14</v>
      </c>
      <c r="G18" s="721">
        <v>8039</v>
      </c>
      <c r="H18" s="5"/>
      <c r="J18" s="71" t="str">
        <f t="shared" si="15"/>
        <v>Q1-14</v>
      </c>
      <c r="K18" s="79">
        <v>842</v>
      </c>
      <c r="M18" s="71" t="str">
        <f t="shared" ref="M18:M23" si="21">J18</f>
        <v>Q1-14</v>
      </c>
      <c r="N18" s="156">
        <v>690</v>
      </c>
      <c r="O18" s="157"/>
      <c r="P18" s="157"/>
      <c r="Q18" s="154">
        <v>387</v>
      </c>
      <c r="W18" s="71" t="str">
        <f t="shared" si="16"/>
        <v>Q1-14</v>
      </c>
      <c r="X18" s="88">
        <v>0.36</v>
      </c>
      <c r="AA18" s="104" t="str">
        <f t="shared" si="18"/>
        <v>Q1-14</v>
      </c>
      <c r="AB18" s="70">
        <v>0.16800000000000001</v>
      </c>
      <c r="AD18" s="104" t="str">
        <f t="shared" si="19"/>
        <v>Q1-14</v>
      </c>
      <c r="AE18" s="73">
        <f>AW6+AY6</f>
        <v>11916</v>
      </c>
      <c r="AF18">
        <v>13329</v>
      </c>
      <c r="AH18" s="104" t="str">
        <f t="shared" si="9"/>
        <v>Q1-14</v>
      </c>
      <c r="AI18" s="5">
        <f>AW6</f>
        <v>3877</v>
      </c>
      <c r="AJ18" s="104" t="str">
        <f t="shared" si="10"/>
        <v>Q1-14</v>
      </c>
      <c r="AK18" s="5">
        <v>8039</v>
      </c>
      <c r="AL18" s="5">
        <f t="shared" si="17"/>
        <v>11916</v>
      </c>
      <c r="AM18" t="b">
        <f t="shared" si="0"/>
        <v>1</v>
      </c>
      <c r="AN18" s="104" t="str">
        <f t="shared" si="11"/>
        <v>Q1-14</v>
      </c>
      <c r="AO18" s="56">
        <v>842</v>
      </c>
      <c r="AQ18" s="104" t="str">
        <f t="shared" si="12"/>
        <v>Q1-14</v>
      </c>
      <c r="AR18" s="56">
        <v>27</v>
      </c>
      <c r="AT18" s="104" t="str">
        <f t="shared" si="20"/>
        <v>Q1-14</v>
      </c>
      <c r="AU18" s="56">
        <v>21</v>
      </c>
      <c r="AV18" s="115" t="s">
        <v>163</v>
      </c>
      <c r="AW18" s="92">
        <f>'[23]Q3 connections'!$J$20</f>
        <v>3916.9999999999995</v>
      </c>
      <c r="AX18" s="91" t="s">
        <v>163</v>
      </c>
      <c r="AY18" s="92">
        <f>+'Wireless Stats History'!G20</f>
        <v>8195</v>
      </c>
      <c r="AZ18" s="93">
        <f t="shared" si="1"/>
        <v>12112</v>
      </c>
      <c r="BA18" s="648" t="s">
        <v>159</v>
      </c>
      <c r="BB18" s="650">
        <v>61.24</v>
      </c>
      <c r="BC18" s="648" t="s">
        <v>159</v>
      </c>
      <c r="BD18" s="651">
        <v>0.9900000000000001</v>
      </c>
    </row>
    <row r="19" spans="1:56" x14ac:dyDescent="0.2">
      <c r="A19" s="104" t="s">
        <v>162</v>
      </c>
      <c r="B19" s="4">
        <v>1431</v>
      </c>
      <c r="C19" s="5"/>
      <c r="F19" s="71" t="str">
        <f t="shared" ref="F19:F24" si="22">A19</f>
        <v>Q2-14</v>
      </c>
      <c r="G19" s="4">
        <v>8088</v>
      </c>
      <c r="H19" s="5"/>
      <c r="J19" s="71" t="str">
        <f t="shared" ref="J19:J24" si="23">F19</f>
        <v>Q2-14</v>
      </c>
      <c r="K19" s="79">
        <v>861</v>
      </c>
      <c r="M19" s="71" t="str">
        <f t="shared" si="21"/>
        <v>Q2-14</v>
      </c>
      <c r="N19" s="156">
        <v>708</v>
      </c>
      <c r="O19" s="157"/>
      <c r="P19" s="157"/>
      <c r="Q19" s="154">
        <v>365</v>
      </c>
      <c r="W19" s="71" t="str">
        <f t="shared" ref="W19:W24" si="24">M19</f>
        <v>Q2-14</v>
      </c>
      <c r="X19" s="88">
        <v>0.38</v>
      </c>
      <c r="AA19" s="104" t="str">
        <f t="shared" si="18"/>
        <v>Q2-14</v>
      </c>
      <c r="AB19" s="70">
        <v>0.18</v>
      </c>
      <c r="AD19" s="104" t="str">
        <f t="shared" si="19"/>
        <v>Q2-14</v>
      </c>
      <c r="AE19" s="73">
        <f>AW12+AY12</f>
        <v>11984</v>
      </c>
      <c r="AF19">
        <v>13409</v>
      </c>
      <c r="AH19" s="104" t="str">
        <f t="shared" si="9"/>
        <v>Q2-14</v>
      </c>
      <c r="AI19" s="5">
        <f>AW12</f>
        <v>3896</v>
      </c>
      <c r="AJ19" s="104" t="str">
        <f t="shared" si="10"/>
        <v>Q2-14</v>
      </c>
      <c r="AK19" s="5">
        <v>8088</v>
      </c>
      <c r="AL19" s="5">
        <f>AK19+AI19</f>
        <v>11984</v>
      </c>
      <c r="AM19" t="b">
        <f t="shared" si="0"/>
        <v>1</v>
      </c>
      <c r="AN19" s="104" t="str">
        <f t="shared" si="11"/>
        <v>Q2-14</v>
      </c>
      <c r="AO19" s="56">
        <v>865</v>
      </c>
      <c r="AQ19" s="104" t="str">
        <f t="shared" si="12"/>
        <v>Q2-14</v>
      </c>
      <c r="AR19" s="56">
        <v>23</v>
      </c>
      <c r="AT19" s="104" t="str">
        <f t="shared" si="20"/>
        <v>Q2-14</v>
      </c>
      <c r="AU19" s="56">
        <v>15</v>
      </c>
      <c r="AV19" s="115" t="s">
        <v>200</v>
      </c>
      <c r="AW19" s="92">
        <f>'[23]Q3 connections'!$K$20</f>
        <v>4015</v>
      </c>
      <c r="AX19" s="91" t="str">
        <f>AV19</f>
        <v>Q3-15</v>
      </c>
      <c r="AY19" s="92">
        <f>+'Wireless Stats History'!C20</f>
        <v>8421</v>
      </c>
      <c r="AZ19" s="93">
        <f t="shared" si="1"/>
        <v>12436</v>
      </c>
      <c r="BA19" s="648" t="s">
        <v>162</v>
      </c>
      <c r="BB19" s="650">
        <v>62.51</v>
      </c>
      <c r="BC19" s="648" t="s">
        <v>162</v>
      </c>
      <c r="BD19" s="651">
        <v>0.89999999999999991</v>
      </c>
    </row>
    <row r="20" spans="1:56" x14ac:dyDescent="0.2">
      <c r="A20" s="104" t="s">
        <v>163</v>
      </c>
      <c r="B20" s="4">
        <v>1453</v>
      </c>
      <c r="C20" s="5"/>
      <c r="F20" s="71" t="str">
        <f t="shared" si="22"/>
        <v>Q3-14</v>
      </c>
      <c r="G20" s="4">
        <v>8195</v>
      </c>
      <c r="H20" s="5"/>
      <c r="J20" s="71" t="str">
        <f t="shared" si="23"/>
        <v>Q3-14</v>
      </c>
      <c r="K20" s="79">
        <v>858</v>
      </c>
      <c r="M20" s="71" t="str">
        <f t="shared" si="21"/>
        <v>Q3-14</v>
      </c>
      <c r="N20" s="156">
        <v>700</v>
      </c>
      <c r="O20" s="157"/>
      <c r="P20" s="157"/>
      <c r="Q20" s="154">
        <v>365</v>
      </c>
      <c r="W20" s="71" t="str">
        <f t="shared" si="24"/>
        <v>Q3-14</v>
      </c>
      <c r="X20" s="88">
        <v>0.38</v>
      </c>
      <c r="AA20" s="104" t="str">
        <f t="shared" si="18"/>
        <v>Q3-14</v>
      </c>
      <c r="AB20" s="70">
        <v>0.17599999999999999</v>
      </c>
      <c r="AD20" s="104" t="str">
        <f t="shared" si="19"/>
        <v>Q3-14</v>
      </c>
      <c r="AE20" s="73">
        <f>AW18+AY18</f>
        <v>12112</v>
      </c>
      <c r="AF20">
        <v>13545</v>
      </c>
      <c r="AH20" s="104" t="str">
        <f t="shared" si="9"/>
        <v>Q3-14</v>
      </c>
      <c r="AI20" s="5">
        <f>AW18</f>
        <v>3916.9999999999995</v>
      </c>
      <c r="AJ20" s="104" t="str">
        <f t="shared" si="10"/>
        <v>Q3-14</v>
      </c>
      <c r="AK20" s="5">
        <f>+'Wireless Stats History'!G20</f>
        <v>8195</v>
      </c>
      <c r="AL20" s="5">
        <f>AK20+AI20</f>
        <v>12112</v>
      </c>
      <c r="AM20" t="b">
        <f>AL20=AE20</f>
        <v>1</v>
      </c>
      <c r="AN20" s="104" t="str">
        <f t="shared" si="11"/>
        <v>Q3-14</v>
      </c>
      <c r="AO20" s="56">
        <v>888</v>
      </c>
      <c r="AQ20" s="104" t="str">
        <f t="shared" si="12"/>
        <v>Q3-14</v>
      </c>
      <c r="AR20" s="56">
        <v>23</v>
      </c>
      <c r="AT20" s="104" t="str">
        <f t="shared" si="20"/>
        <v>Q3-14</v>
      </c>
      <c r="AU20" s="56">
        <v>22</v>
      </c>
      <c r="AV20" s="94" t="s">
        <v>94</v>
      </c>
      <c r="AW20" s="95">
        <f>'[23]Q4 connections'!$F$19</f>
        <v>3589</v>
      </c>
      <c r="AX20" s="94" t="s">
        <v>94</v>
      </c>
      <c r="AY20" s="95">
        <v>6971</v>
      </c>
      <c r="AZ20" s="96">
        <f t="shared" si="1"/>
        <v>10560</v>
      </c>
      <c r="BA20" s="648" t="s">
        <v>163</v>
      </c>
      <c r="BB20" s="650">
        <v>64.510573860582312</v>
      </c>
      <c r="BC20" s="648" t="s">
        <v>163</v>
      </c>
      <c r="BD20" s="651">
        <v>0.89999999999999991</v>
      </c>
    </row>
    <row r="21" spans="1:56" x14ac:dyDescent="0.2">
      <c r="A21" s="104" t="s">
        <v>160</v>
      </c>
      <c r="B21" s="4">
        <v>1475</v>
      </c>
      <c r="C21" s="5"/>
      <c r="F21" s="71" t="str">
        <f t="shared" si="22"/>
        <v>Q4-14</v>
      </c>
      <c r="G21" s="4">
        <v>8281</v>
      </c>
      <c r="H21" s="5"/>
      <c r="J21" s="71" t="str">
        <f t="shared" si="23"/>
        <v>Q4-14</v>
      </c>
      <c r="K21" s="79">
        <v>911</v>
      </c>
      <c r="M21" s="71" t="str">
        <f t="shared" si="21"/>
        <v>Q4-14</v>
      </c>
      <c r="N21" s="156">
        <v>629</v>
      </c>
      <c r="O21" s="157"/>
      <c r="P21" s="157"/>
      <c r="Q21" s="154">
        <v>372</v>
      </c>
      <c r="W21" s="71" t="str">
        <f t="shared" si="24"/>
        <v>Q4-14</v>
      </c>
      <c r="X21" s="88">
        <v>0.4</v>
      </c>
      <c r="AA21" s="104" t="str">
        <f t="shared" si="18"/>
        <v>Q4-14</v>
      </c>
      <c r="AB21" s="70">
        <v>0.17799999999999999</v>
      </c>
      <c r="AD21" s="104" t="str">
        <f t="shared" si="19"/>
        <v>Q4-14</v>
      </c>
      <c r="AE21" s="73">
        <f>AW24+AY24</f>
        <v>12228</v>
      </c>
      <c r="AH21" s="104" t="str">
        <f t="shared" si="9"/>
        <v>Q4-14</v>
      </c>
      <c r="AI21" s="5">
        <f>AW24</f>
        <v>3947</v>
      </c>
      <c r="AJ21" s="104" t="str">
        <f t="shared" si="10"/>
        <v>Q4-14</v>
      </c>
      <c r="AK21" s="5">
        <v>8281</v>
      </c>
      <c r="AL21" s="5">
        <f>AK21+AI21</f>
        <v>12228</v>
      </c>
      <c r="AM21" t="b">
        <f t="shared" si="0"/>
        <v>1</v>
      </c>
      <c r="AN21" s="104" t="str">
        <f t="shared" si="11"/>
        <v>Q4-14</v>
      </c>
      <c r="AO21" s="56">
        <v>916</v>
      </c>
      <c r="AQ21" s="104" t="str">
        <f t="shared" si="12"/>
        <v>Q4-14</v>
      </c>
      <c r="AR21" s="56">
        <v>28</v>
      </c>
      <c r="AT21" s="104" t="str">
        <f t="shared" si="20"/>
        <v>Q4-14</v>
      </c>
      <c r="AU21" s="56">
        <v>22</v>
      </c>
      <c r="AV21" s="94" t="s">
        <v>119</v>
      </c>
      <c r="AW21" s="95">
        <f>'[23]Q4 connections'!$G$19</f>
        <v>3710</v>
      </c>
      <c r="AX21" s="94" t="s">
        <v>119</v>
      </c>
      <c r="AY21" s="95">
        <v>7340</v>
      </c>
      <c r="AZ21" s="96">
        <f t="shared" si="1"/>
        <v>11050</v>
      </c>
      <c r="BA21" s="648" t="s">
        <v>160</v>
      </c>
      <c r="BB21" s="650">
        <v>63.339946899838743</v>
      </c>
      <c r="BC21" s="648" t="s">
        <v>160</v>
      </c>
      <c r="BD21" s="651">
        <v>0.94000000000000006</v>
      </c>
    </row>
    <row r="22" spans="1:56" ht="13.5" customHeight="1" x14ac:dyDescent="0.2">
      <c r="A22" s="692" t="s">
        <v>198</v>
      </c>
      <c r="B22" s="693">
        <f>'Wireline Stats History'!E14</f>
        <v>1498</v>
      </c>
      <c r="C22" s="694"/>
      <c r="D22" s="695"/>
      <c r="E22" s="695"/>
      <c r="F22" s="696" t="str">
        <f t="shared" si="22"/>
        <v>Q1-15</v>
      </c>
      <c r="G22" s="721">
        <f>'Wireless Stats History'!E20</f>
        <v>8289</v>
      </c>
      <c r="H22" s="694"/>
      <c r="I22" s="695"/>
      <c r="J22" s="696" t="str">
        <f t="shared" si="23"/>
        <v>Q1-15</v>
      </c>
      <c r="K22" s="697">
        <f>'Wireline History'!E8</f>
        <v>903</v>
      </c>
      <c r="L22" s="695"/>
      <c r="M22" s="696" t="str">
        <f t="shared" si="21"/>
        <v>Q1-15</v>
      </c>
      <c r="N22" s="698">
        <f>'Wireless History'!E20</f>
        <v>744</v>
      </c>
      <c r="O22" s="695"/>
      <c r="P22" s="695"/>
      <c r="Q22" s="699">
        <f>'Wireline History'!E21</f>
        <v>391</v>
      </c>
      <c r="R22" s="695"/>
      <c r="S22" s="695"/>
      <c r="T22" s="695"/>
      <c r="U22" s="695"/>
      <c r="V22" s="695"/>
      <c r="W22" s="696" t="str">
        <f t="shared" si="24"/>
        <v>Q1-15</v>
      </c>
      <c r="X22" s="695">
        <f>Consolidated!E12</f>
        <v>0.4</v>
      </c>
      <c r="Y22" s="695"/>
      <c r="Z22" s="695"/>
      <c r="AA22" s="692" t="str">
        <f>W22</f>
        <v>Q1-15</v>
      </c>
      <c r="AB22" s="700">
        <f>Consolidated!E14</f>
        <v>0.185</v>
      </c>
      <c r="AC22" s="695"/>
      <c r="AD22" s="692" t="str">
        <f>AA22</f>
        <v>Q1-15</v>
      </c>
      <c r="AE22" s="701">
        <f>ROUND(+AW7+AY7,0)</f>
        <v>12260</v>
      </c>
      <c r="AF22" s="695"/>
      <c r="AG22" s="695"/>
      <c r="AH22" s="692" t="str">
        <f t="shared" si="9"/>
        <v>Q1-15</v>
      </c>
      <c r="AI22" s="694">
        <f>AW7</f>
        <v>3971</v>
      </c>
      <c r="AJ22" s="692" t="str">
        <f t="shared" si="10"/>
        <v>Q1-15</v>
      </c>
      <c r="AK22" s="694">
        <f>AY7</f>
        <v>8289</v>
      </c>
      <c r="AL22" s="694">
        <f>ROUND(AK22+AI22,0)</f>
        <v>12260</v>
      </c>
      <c r="AM22" s="695" t="b">
        <f t="shared" si="0"/>
        <v>1</v>
      </c>
      <c r="AN22" s="692" t="str">
        <f t="shared" si="11"/>
        <v>Q1-15</v>
      </c>
      <c r="AO22" s="701">
        <f>'Wireline Stats History'!E18</f>
        <v>937</v>
      </c>
      <c r="AP22" s="695"/>
      <c r="AQ22" s="692" t="str">
        <f t="shared" si="12"/>
        <v>Q1-15</v>
      </c>
      <c r="AR22" s="701">
        <f>'Wireline Stats History'!E16</f>
        <v>21</v>
      </c>
      <c r="AS22" s="695"/>
      <c r="AT22" s="692" t="str">
        <f>AQ22</f>
        <v>Q1-15</v>
      </c>
      <c r="AU22" s="701">
        <f>'Wireline Stats History'!E12</f>
        <v>23</v>
      </c>
      <c r="AV22" s="105" t="s">
        <v>125</v>
      </c>
      <c r="AW22" s="95">
        <f>'[23]Q4 connections'!$H$19</f>
        <v>3804</v>
      </c>
      <c r="AX22" s="105" t="s">
        <v>125</v>
      </c>
      <c r="AY22" s="95">
        <v>7670</v>
      </c>
      <c r="AZ22" s="96">
        <f t="shared" si="1"/>
        <v>11474</v>
      </c>
      <c r="BA22" s="648" t="s">
        <v>198</v>
      </c>
      <c r="BB22" s="650">
        <f>'Wireless Stats History'!E22</f>
        <v>62.34</v>
      </c>
      <c r="BC22" s="648" t="s">
        <v>198</v>
      </c>
      <c r="BD22" s="651">
        <f>'Wireless Stats History'!E26*100</f>
        <v>0.91</v>
      </c>
    </row>
    <row r="23" spans="1:56" ht="13.5" customHeight="1" x14ac:dyDescent="0.2">
      <c r="A23" s="692" t="s">
        <v>199</v>
      </c>
      <c r="B23" s="693">
        <f>'Wireline Stats History'!D14</f>
        <v>1520</v>
      </c>
      <c r="C23" s="694"/>
      <c r="D23" s="695"/>
      <c r="E23" s="695"/>
      <c r="F23" s="696" t="str">
        <f t="shared" si="22"/>
        <v>Q2-15</v>
      </c>
      <c r="G23" s="721">
        <f>'Wireless Stats History'!D20</f>
        <v>8352</v>
      </c>
      <c r="H23" s="694"/>
      <c r="I23" s="695"/>
      <c r="J23" s="696" t="str">
        <f t="shared" si="23"/>
        <v>Q2-15</v>
      </c>
      <c r="K23" s="697">
        <f>'Wireline History'!D8</f>
        <v>928</v>
      </c>
      <c r="L23" s="695"/>
      <c r="M23" s="696" t="str">
        <f t="shared" si="21"/>
        <v>Q2-15</v>
      </c>
      <c r="N23" s="698">
        <f>'Wireless History'!D20</f>
        <v>719</v>
      </c>
      <c r="O23" s="695"/>
      <c r="P23" s="695"/>
      <c r="Q23" s="699">
        <f>'Wireline History'!D21</f>
        <v>362</v>
      </c>
      <c r="R23" s="695"/>
      <c r="S23" s="695"/>
      <c r="T23" s="695"/>
      <c r="U23" s="695"/>
      <c r="V23" s="695"/>
      <c r="W23" s="696" t="str">
        <f t="shared" si="24"/>
        <v>Q2-15</v>
      </c>
      <c r="X23" s="695">
        <f>Consolidated!D12</f>
        <v>0.42</v>
      </c>
      <c r="Y23" s="695"/>
      <c r="Z23" s="695"/>
      <c r="AA23" s="692" t="str">
        <f>W23</f>
        <v>Q2-15</v>
      </c>
      <c r="AB23" s="700">
        <f>Consolidated!D14</f>
        <v>0.183</v>
      </c>
      <c r="AC23" s="695"/>
      <c r="AD23" s="692" t="str">
        <f>AA23</f>
        <v>Q2-15</v>
      </c>
      <c r="AE23" s="701">
        <f>ROUND(+AW13+AY13,0)</f>
        <v>12342</v>
      </c>
      <c r="AF23" s="695"/>
      <c r="AG23" s="695"/>
      <c r="AH23" s="692" t="str">
        <f>AA23</f>
        <v>Q2-15</v>
      </c>
      <c r="AI23" s="694">
        <f>AW13</f>
        <v>3990.0000000000005</v>
      </c>
      <c r="AJ23" s="692" t="str">
        <f>AA23</f>
        <v>Q2-15</v>
      </c>
      <c r="AK23" s="694">
        <f>AY13</f>
        <v>8352</v>
      </c>
      <c r="AL23" s="694">
        <f>ROUND(AK23+AI23,0)</f>
        <v>12342</v>
      </c>
      <c r="AM23" s="695" t="b">
        <f>AL23=AE23</f>
        <v>1</v>
      </c>
      <c r="AN23" s="692" t="str">
        <f>AH23</f>
        <v>Q2-15</v>
      </c>
      <c r="AO23" s="701">
        <f>'Wireline Stats History'!D18</f>
        <v>954</v>
      </c>
      <c r="AP23" s="695"/>
      <c r="AQ23" s="692" t="str">
        <f>AJ23</f>
        <v>Q2-15</v>
      </c>
      <c r="AR23" s="701">
        <f>'Wireline Stats History'!D16</f>
        <v>17</v>
      </c>
      <c r="AS23" s="695"/>
      <c r="AT23" s="692" t="str">
        <f>AQ23</f>
        <v>Q2-15</v>
      </c>
      <c r="AU23" s="701">
        <f>'Wireline Stats History'!D12</f>
        <v>22</v>
      </c>
      <c r="AV23" s="105" t="s">
        <v>137</v>
      </c>
      <c r="AW23" s="95">
        <f>'[23]Q4 connections'!$I$19</f>
        <v>3878</v>
      </c>
      <c r="AX23" s="105" t="s">
        <v>137</v>
      </c>
      <c r="AY23" s="95">
        <v>7807</v>
      </c>
      <c r="AZ23" s="96">
        <f t="shared" si="1"/>
        <v>11685</v>
      </c>
      <c r="BA23" s="648" t="str">
        <f>AT23</f>
        <v>Q2-15</v>
      </c>
      <c r="BB23" s="650">
        <f>'Wireless Stats History'!D22</f>
        <v>63.48</v>
      </c>
      <c r="BC23" s="648" t="str">
        <f>BA23</f>
        <v>Q2-15</v>
      </c>
      <c r="BD23" s="651">
        <f>'Wireless Stats History'!D26*100</f>
        <v>0.86</v>
      </c>
    </row>
    <row r="24" spans="1:56" x14ac:dyDescent="0.2">
      <c r="A24" s="692" t="s">
        <v>200</v>
      </c>
      <c r="B24" s="693">
        <f>'Wireline Stats History'!C14</f>
        <v>1544</v>
      </c>
      <c r="C24" s="694"/>
      <c r="D24" s="695"/>
      <c r="E24" s="695"/>
      <c r="F24" s="696" t="str">
        <f t="shared" si="22"/>
        <v>Q3-15</v>
      </c>
      <c r="G24" s="721">
        <f>'Wireless Stats History'!C20</f>
        <v>8421</v>
      </c>
      <c r="H24" s="694"/>
      <c r="I24" s="695"/>
      <c r="J24" s="696" t="str">
        <f t="shared" si="23"/>
        <v>Q3-15</v>
      </c>
      <c r="K24" s="697">
        <f>'Wireline History'!C8</f>
        <v>950</v>
      </c>
      <c r="L24" s="695"/>
      <c r="M24" s="696" t="str">
        <f>J24</f>
        <v>Q3-15</v>
      </c>
      <c r="N24" s="698">
        <f>'Wireless History'!C20</f>
        <v>715</v>
      </c>
      <c r="O24" s="695"/>
      <c r="P24" s="695"/>
      <c r="Q24" s="699">
        <f>'Wireline History'!C21</f>
        <v>353</v>
      </c>
      <c r="R24" s="695"/>
      <c r="S24" s="695"/>
      <c r="T24" s="695"/>
      <c r="U24" s="695"/>
      <c r="V24" s="695"/>
      <c r="W24" s="696" t="str">
        <f t="shared" si="24"/>
        <v>Q3-15</v>
      </c>
      <c r="X24" s="695">
        <f>Consolidated!C12</f>
        <v>0.42</v>
      </c>
      <c r="Y24" s="695"/>
      <c r="Z24" s="695"/>
      <c r="AA24" s="692" t="str">
        <f>W24</f>
        <v>Q3-15</v>
      </c>
      <c r="AB24" s="700">
        <f>Consolidated!C14</f>
        <v>0.187</v>
      </c>
      <c r="AC24" s="695"/>
      <c r="AD24" s="692" t="str">
        <f>AA24</f>
        <v>Q3-15</v>
      </c>
      <c r="AE24" s="701">
        <f>ROUND(+AW19+AY19,0)</f>
        <v>12436</v>
      </c>
      <c r="AF24" s="695"/>
      <c r="AG24" s="695"/>
      <c r="AH24" s="692" t="str">
        <f>AA24</f>
        <v>Q3-15</v>
      </c>
      <c r="AI24" s="694">
        <f>AW19</f>
        <v>4015</v>
      </c>
      <c r="AJ24" s="692" t="str">
        <f>AA24</f>
        <v>Q3-15</v>
      </c>
      <c r="AK24" s="694">
        <f>AY19</f>
        <v>8421</v>
      </c>
      <c r="AL24" s="694">
        <f>ROUND(AK24+AI24,0)</f>
        <v>12436</v>
      </c>
      <c r="AM24" s="695" t="b">
        <f>AL24=AE24</f>
        <v>1</v>
      </c>
      <c r="AN24" s="692" t="str">
        <f>AH24</f>
        <v>Q3-15</v>
      </c>
      <c r="AO24" s="701">
        <f>'Wireline Stats History'!C18</f>
        <v>980</v>
      </c>
      <c r="AP24" s="695"/>
      <c r="AQ24" s="692" t="str">
        <f>AJ24</f>
        <v>Q3-15</v>
      </c>
      <c r="AR24" s="701">
        <f>'Wireline Stats History'!C16</f>
        <v>26</v>
      </c>
      <c r="AS24" s="695"/>
      <c r="AT24" s="692" t="str">
        <f>AQ24</f>
        <v>Q3-15</v>
      </c>
      <c r="AU24" s="701">
        <f>'Wireline Stats History'!C12</f>
        <v>24</v>
      </c>
      <c r="AV24" s="105" t="s">
        <v>160</v>
      </c>
      <c r="AW24" s="95">
        <f>'[23]Q4 connections'!$J$19</f>
        <v>3947</v>
      </c>
      <c r="AX24" s="105" t="s">
        <v>160</v>
      </c>
      <c r="AY24" s="95">
        <v>8281</v>
      </c>
      <c r="AZ24" s="96">
        <f t="shared" si="1"/>
        <v>12228</v>
      </c>
      <c r="BA24" s="648" t="str">
        <f>AT24</f>
        <v>Q3-15</v>
      </c>
      <c r="BB24" s="650">
        <f>'Wireless Stats History'!C22</f>
        <v>64.22</v>
      </c>
      <c r="BC24" s="648" t="str">
        <f>BA24</f>
        <v>Q3-15</v>
      </c>
      <c r="BD24" s="651">
        <f>'Wireless Stats History'!C26*100</f>
        <v>0.97</v>
      </c>
    </row>
    <row r="25" spans="1:56" x14ac:dyDescent="0.2">
      <c r="A25" s="692" t="s">
        <v>197</v>
      </c>
      <c r="B25" s="693">
        <f>'Wireline Stats History'!B14</f>
        <v>1566</v>
      </c>
      <c r="C25" s="694"/>
      <c r="D25" s="695"/>
      <c r="E25" s="695"/>
      <c r="F25" s="696" t="str">
        <f t="shared" ref="F25" si="25">A25</f>
        <v>Q4-15</v>
      </c>
      <c r="G25" s="721">
        <f>'Wireless Stats History'!B20</f>
        <v>8457</v>
      </c>
      <c r="H25" s="694"/>
      <c r="I25" s="695"/>
      <c r="J25" s="696" t="str">
        <f t="shared" ref="J25" si="26">F25</f>
        <v>Q4-15</v>
      </c>
      <c r="K25" s="697">
        <f>'Wireline History'!B8</f>
        <v>991</v>
      </c>
      <c r="L25" s="695"/>
      <c r="M25" s="696" t="str">
        <f>J25</f>
        <v>Q4-15</v>
      </c>
      <c r="N25" s="698">
        <f>'Wireless History'!B20</f>
        <v>628</v>
      </c>
      <c r="O25" s="695"/>
      <c r="P25" s="695"/>
      <c r="Q25" s="699">
        <f>'Wireline History'!B21</f>
        <v>350</v>
      </c>
      <c r="R25" s="695"/>
      <c r="S25" s="695"/>
      <c r="T25" s="695"/>
      <c r="U25" s="695"/>
      <c r="V25" s="695"/>
      <c r="W25" s="696" t="str">
        <f t="shared" ref="W25" si="27">M25</f>
        <v>Q4-15</v>
      </c>
      <c r="X25" s="695">
        <f>Consolidated!B12</f>
        <v>0.44</v>
      </c>
      <c r="Y25" s="695"/>
      <c r="Z25" s="695"/>
      <c r="AA25" s="692" t="str">
        <f>W25</f>
        <v>Q4-15</v>
      </c>
      <c r="AB25" s="700">
        <f>Consolidated!B14</f>
        <v>0.183</v>
      </c>
      <c r="AC25" s="695"/>
      <c r="AD25" s="692" t="str">
        <f>AA25</f>
        <v>Q4-15</v>
      </c>
      <c r="AE25" s="701">
        <f>ROUND(+AW25+AY25,0)</f>
        <v>12495</v>
      </c>
      <c r="AF25" s="695"/>
      <c r="AG25" s="695"/>
      <c r="AH25" s="692" t="str">
        <f>AA25</f>
        <v>Q4-15</v>
      </c>
      <c r="AI25" s="694">
        <f>AW25</f>
        <v>4038</v>
      </c>
      <c r="AJ25" s="692" t="str">
        <f>AA25</f>
        <v>Q4-15</v>
      </c>
      <c r="AK25" s="694">
        <f>AY25</f>
        <v>8457</v>
      </c>
      <c r="AL25" s="694">
        <f>ROUND(AK25+AI25,0)</f>
        <v>12495</v>
      </c>
      <c r="AM25" s="695" t="b">
        <f>AL25=AE25</f>
        <v>1</v>
      </c>
      <c r="AN25" s="692" t="str">
        <f>AH25</f>
        <v>Q4-15</v>
      </c>
      <c r="AO25" s="701">
        <f>'Wireline Stats History'!B18</f>
        <v>1005</v>
      </c>
      <c r="AP25" s="695"/>
      <c r="AQ25" s="692" t="str">
        <f>AJ25</f>
        <v>Q4-15</v>
      </c>
      <c r="AR25" s="701">
        <f>'Wireline Stats History'!B16</f>
        <v>25</v>
      </c>
      <c r="AS25" s="695"/>
      <c r="AT25" s="692" t="str">
        <f>AQ25</f>
        <v>Q4-15</v>
      </c>
      <c r="AU25" s="701">
        <f>'Wireline Stats History'!B12</f>
        <v>22</v>
      </c>
      <c r="AV25" s="105" t="s">
        <v>197</v>
      </c>
      <c r="AW25" s="95">
        <f>'[23]Q4 connections'!$K$19</f>
        <v>4038</v>
      </c>
      <c r="AX25" s="105" t="str">
        <f>AV25</f>
        <v>Q4-15</v>
      </c>
      <c r="AY25" s="95">
        <f>+'[23]Q4 connections'!$K$27</f>
        <v>8457</v>
      </c>
      <c r="AZ25" s="96">
        <f>+AW25+AY25</f>
        <v>12495</v>
      </c>
      <c r="BA25" s="648" t="str">
        <f>AT25</f>
        <v>Q4-15</v>
      </c>
      <c r="BB25" s="650">
        <f>'Wireless Stats History'!B22</f>
        <v>63.74</v>
      </c>
      <c r="BC25" s="648" t="str">
        <f>BA25</f>
        <v>Q4-15</v>
      </c>
      <c r="BD25" s="651">
        <f>'Wireless Stats History'!B26*100</f>
        <v>1.0077423512774375</v>
      </c>
    </row>
    <row r="26" spans="1:56" x14ac:dyDescent="0.2">
      <c r="B26" s="4"/>
      <c r="C26" s="5"/>
      <c r="G26" s="4"/>
      <c r="H26" s="5"/>
      <c r="Q26" s="67"/>
      <c r="AE26" s="70"/>
      <c r="AO26" s="5"/>
      <c r="BC26" s="649"/>
    </row>
    <row r="27" spans="1:56" x14ac:dyDescent="0.2">
      <c r="A27" s="2" t="s">
        <v>43</v>
      </c>
      <c r="B27" s="6"/>
      <c r="C27" s="6"/>
      <c r="D27" s="6"/>
      <c r="E27" s="6"/>
      <c r="F27" s="6"/>
      <c r="G27" s="6"/>
      <c r="H27" s="6"/>
      <c r="I27" s="6"/>
      <c r="BC27" s="649"/>
    </row>
    <row r="28" spans="1:56" x14ac:dyDescent="0.2">
      <c r="A28" s="6"/>
      <c r="B28" s="7">
        <v>2010</v>
      </c>
      <c r="C28" s="7">
        <v>2011</v>
      </c>
      <c r="D28" s="7">
        <v>2012</v>
      </c>
      <c r="E28" s="7">
        <v>2013</v>
      </c>
      <c r="F28" s="7">
        <v>2014</v>
      </c>
      <c r="G28" s="7">
        <v>2015</v>
      </c>
      <c r="BC28" s="649"/>
    </row>
    <row r="29" spans="1:56" x14ac:dyDescent="0.2">
      <c r="A29" s="3" t="s">
        <v>44</v>
      </c>
      <c r="B29" s="4">
        <v>1089</v>
      </c>
      <c r="C29" s="4">
        <v>1203</v>
      </c>
      <c r="D29" s="4">
        <v>1288</v>
      </c>
      <c r="E29" s="4">
        <v>1371</v>
      </c>
      <c r="F29" s="4">
        <v>1443</v>
      </c>
      <c r="G29" s="4">
        <f>'Wireless History'!E8</f>
        <v>1535</v>
      </c>
      <c r="K29" s="68"/>
      <c r="L29" s="68"/>
      <c r="AW29" s="5"/>
    </row>
    <row r="30" spans="1:56" x14ac:dyDescent="0.2">
      <c r="A30" s="3" t="s">
        <v>45</v>
      </c>
      <c r="B30" s="4">
        <v>1135</v>
      </c>
      <c r="C30" s="4">
        <v>1235</v>
      </c>
      <c r="D30" s="4">
        <v>1329</v>
      </c>
      <c r="E30" s="4">
        <v>1393</v>
      </c>
      <c r="F30" s="4">
        <v>1478</v>
      </c>
      <c r="G30" s="4">
        <f>'Wireless History'!D8</f>
        <v>1568</v>
      </c>
      <c r="K30" s="68"/>
      <c r="L30" s="68"/>
    </row>
    <row r="31" spans="1:56" x14ac:dyDescent="0.2">
      <c r="A31" s="3" t="s">
        <v>46</v>
      </c>
      <c r="B31" s="4">
        <v>1187</v>
      </c>
      <c r="C31" s="4">
        <v>1289</v>
      </c>
      <c r="D31" s="4">
        <v>1372</v>
      </c>
      <c r="E31" s="4">
        <v>1443</v>
      </c>
      <c r="F31" s="4">
        <v>1538</v>
      </c>
      <c r="G31" s="4">
        <f>'Wireless History'!C8</f>
        <v>1600</v>
      </c>
      <c r="K31" s="68"/>
      <c r="L31" s="68"/>
    </row>
    <row r="32" spans="1:56" x14ac:dyDescent="0.2">
      <c r="A32" s="3" t="s">
        <v>47</v>
      </c>
      <c r="B32" s="4">
        <v>1200</v>
      </c>
      <c r="C32" s="4">
        <v>1277</v>
      </c>
      <c r="D32" s="4">
        <v>1378</v>
      </c>
      <c r="E32" s="4">
        <v>1434</v>
      </c>
      <c r="F32" s="4">
        <v>1549</v>
      </c>
      <c r="G32" s="4">
        <f>'Wireless History'!B8</f>
        <v>1595</v>
      </c>
      <c r="K32" s="68"/>
    </row>
    <row r="33" spans="1:45" x14ac:dyDescent="0.2">
      <c r="K33" s="68"/>
      <c r="AP33" s="54"/>
    </row>
    <row r="34" spans="1:45" x14ac:dyDescent="0.2">
      <c r="A34" s="2" t="s">
        <v>82</v>
      </c>
      <c r="B34" s="6"/>
      <c r="C34" s="13"/>
      <c r="D34" s="6"/>
      <c r="E34" s="6"/>
      <c r="G34" s="2" t="s">
        <v>150</v>
      </c>
      <c r="H34" s="6"/>
      <c r="I34" s="13"/>
      <c r="J34" s="6"/>
      <c r="K34" s="6"/>
    </row>
    <row r="35" spans="1:45" x14ac:dyDescent="0.2">
      <c r="A35" s="6"/>
      <c r="B35" s="7" t="s">
        <v>44</v>
      </c>
      <c r="C35" s="7" t="s">
        <v>45</v>
      </c>
      <c r="D35" s="7" t="s">
        <v>55</v>
      </c>
      <c r="E35" s="7" t="s">
        <v>47</v>
      </c>
      <c r="G35" s="6"/>
      <c r="H35" s="7" t="s">
        <v>44</v>
      </c>
      <c r="I35" s="7" t="s">
        <v>45</v>
      </c>
      <c r="J35" s="7" t="s">
        <v>55</v>
      </c>
      <c r="K35" s="7" t="s">
        <v>47</v>
      </c>
    </row>
    <row r="36" spans="1:45" x14ac:dyDescent="0.2">
      <c r="A36" s="3">
        <v>2010</v>
      </c>
      <c r="B36" s="56">
        <v>-50</v>
      </c>
      <c r="C36" s="56">
        <v>-51</v>
      </c>
      <c r="D36" s="56">
        <v>-39</v>
      </c>
      <c r="E36" s="56">
        <f>V57-W57</f>
        <v>-37</v>
      </c>
      <c r="G36" s="3">
        <v>2010</v>
      </c>
      <c r="H36" s="56">
        <v>1131</v>
      </c>
      <c r="I36" s="56">
        <v>1134</v>
      </c>
      <c r="J36" s="56">
        <v>1149</v>
      </c>
      <c r="K36" s="56">
        <v>1167</v>
      </c>
    </row>
    <row r="37" spans="1:45" x14ac:dyDescent="0.2">
      <c r="A37" s="3">
        <v>2011</v>
      </c>
      <c r="B37" s="56">
        <f>U57-V57</f>
        <v>-33</v>
      </c>
      <c r="C37" s="56">
        <f>T57-U57</f>
        <v>-31</v>
      </c>
      <c r="D37" s="56">
        <f>S57-T57</f>
        <v>-30</v>
      </c>
      <c r="E37" s="56">
        <f>R57-S57</f>
        <v>-37</v>
      </c>
      <c r="G37" s="3">
        <v>2011</v>
      </c>
      <c r="H37" s="56">
        <v>1183</v>
      </c>
      <c r="I37" s="56">
        <v>1196</v>
      </c>
      <c r="J37" s="56">
        <v>1218</v>
      </c>
      <c r="K37" s="56">
        <v>1242</v>
      </c>
    </row>
    <row r="38" spans="1:45" x14ac:dyDescent="0.2">
      <c r="A38" s="3">
        <v>2012</v>
      </c>
      <c r="B38" s="56">
        <f>Q57-R57</f>
        <v>-47</v>
      </c>
      <c r="C38" s="56">
        <f>P57-Q57</f>
        <v>-36</v>
      </c>
      <c r="D38" s="56">
        <f>O57-P57</f>
        <v>-30</v>
      </c>
      <c r="E38" s="56">
        <f>N57-O57</f>
        <v>-35</v>
      </c>
      <c r="G38" s="3">
        <v>2012</v>
      </c>
      <c r="H38" s="56">
        <v>1257</v>
      </c>
      <c r="I38" s="56">
        <v>1277</v>
      </c>
      <c r="J38" s="56">
        <v>1303</v>
      </c>
      <c r="K38" s="56">
        <v>1326</v>
      </c>
    </row>
    <row r="39" spans="1:45" x14ac:dyDescent="0.2">
      <c r="A39" s="3">
        <v>2013</v>
      </c>
      <c r="B39" s="56">
        <f>M57-N57</f>
        <v>-34</v>
      </c>
      <c r="C39" s="56">
        <f>L57-M57</f>
        <v>-32</v>
      </c>
      <c r="D39" s="56">
        <f>K57-L57</f>
        <v>-33</v>
      </c>
      <c r="E39" s="56">
        <f>J57-K57</f>
        <v>-25</v>
      </c>
      <c r="G39" s="3">
        <v>2013</v>
      </c>
      <c r="H39" s="56">
        <v>1342</v>
      </c>
      <c r="I39" s="56">
        <v>1355</v>
      </c>
      <c r="J39" s="56">
        <v>1374</v>
      </c>
      <c r="K39" s="56">
        <v>1395</v>
      </c>
    </row>
    <row r="40" spans="1:45" x14ac:dyDescent="0.2">
      <c r="A40" s="3">
        <v>2014</v>
      </c>
      <c r="B40" s="56">
        <f>I57-J57</f>
        <v>-24</v>
      </c>
      <c r="C40" s="56">
        <f>H57-I57</f>
        <v>-19</v>
      </c>
      <c r="D40" s="56">
        <f>G57-H57</f>
        <v>-24</v>
      </c>
      <c r="E40" s="56">
        <f>F57-G57</f>
        <v>-20</v>
      </c>
      <c r="G40" s="3">
        <v>2014</v>
      </c>
      <c r="H40" s="56">
        <v>1416</v>
      </c>
      <c r="I40" s="56">
        <v>1431</v>
      </c>
      <c r="J40" s="56">
        <v>1453</v>
      </c>
      <c r="K40" s="56">
        <v>1475</v>
      </c>
      <c r="AQ40" s="59"/>
      <c r="AR40" s="59"/>
      <c r="AS40" s="59"/>
    </row>
    <row r="41" spans="1:45" x14ac:dyDescent="0.2">
      <c r="A41" s="3">
        <v>2015</v>
      </c>
      <c r="B41" s="56">
        <f>E57-F57</f>
        <v>-20</v>
      </c>
      <c r="C41" s="56">
        <f>D57-E57</f>
        <v>-20</v>
      </c>
      <c r="D41" s="56">
        <f>C57-D57</f>
        <v>-25</v>
      </c>
      <c r="E41" s="56">
        <f>B55</f>
        <v>-24</v>
      </c>
      <c r="G41" s="3">
        <v>2015</v>
      </c>
      <c r="H41" s="56">
        <f>'Wireline Stats History'!E14</f>
        <v>1498</v>
      </c>
      <c r="I41" s="56">
        <f>'Wireline Stats History'!D14</f>
        <v>1520</v>
      </c>
      <c r="J41" s="56">
        <f>'Wireline Stats History'!C14</f>
        <v>1544</v>
      </c>
      <c r="K41" s="56">
        <f>'Wireline Stats History'!$B$14</f>
        <v>1566</v>
      </c>
    </row>
    <row r="42" spans="1:45" x14ac:dyDescent="0.2">
      <c r="B42" s="56"/>
      <c r="C42" s="56"/>
      <c r="D42" s="56"/>
      <c r="E42" s="56"/>
      <c r="F42" s="56"/>
      <c r="G42" s="56"/>
    </row>
    <row r="43" spans="1:45" x14ac:dyDescent="0.2">
      <c r="B43" s="56"/>
      <c r="C43" s="56"/>
      <c r="D43" s="56"/>
      <c r="E43" s="56"/>
      <c r="F43" s="56"/>
      <c r="G43" s="56"/>
    </row>
    <row r="44" spans="1:45" x14ac:dyDescent="0.2">
      <c r="B44" s="56"/>
      <c r="C44" s="56"/>
      <c r="D44" s="56"/>
      <c r="E44" s="56"/>
      <c r="F44" s="56"/>
      <c r="G44" s="56"/>
    </row>
    <row r="45" spans="1:45" x14ac:dyDescent="0.2">
      <c r="B45" s="56"/>
      <c r="C45" s="56"/>
      <c r="D45" s="56"/>
      <c r="E45" s="56"/>
      <c r="F45" s="56"/>
      <c r="G45" s="56"/>
    </row>
    <row r="46" spans="1:45" x14ac:dyDescent="0.2">
      <c r="B46" s="56"/>
      <c r="C46" s="56"/>
      <c r="D46" s="56"/>
      <c r="E46" s="56"/>
      <c r="F46" s="56"/>
      <c r="G46" s="56"/>
    </row>
    <row r="48" spans="1:45" x14ac:dyDescent="0.2">
      <c r="A48" s="7" t="s">
        <v>127</v>
      </c>
      <c r="B48" s="7" t="s">
        <v>87</v>
      </c>
      <c r="C48" s="7" t="s">
        <v>90</v>
      </c>
      <c r="D48" s="7" t="s">
        <v>92</v>
      </c>
      <c r="E48" s="7" t="s">
        <v>94</v>
      </c>
      <c r="F48" s="7" t="s">
        <v>97</v>
      </c>
      <c r="G48" s="7" t="s">
        <v>98</v>
      </c>
      <c r="H48" s="7" t="s">
        <v>99</v>
      </c>
      <c r="I48" s="7" t="s">
        <v>119</v>
      </c>
      <c r="J48" s="7" t="s">
        <v>122</v>
      </c>
      <c r="K48" s="7" t="s">
        <v>123</v>
      </c>
      <c r="L48" s="7" t="s">
        <v>124</v>
      </c>
      <c r="M48" s="7" t="s">
        <v>125</v>
      </c>
      <c r="N48" s="7" t="s">
        <v>134</v>
      </c>
      <c r="O48" s="7" t="s">
        <v>135</v>
      </c>
      <c r="P48" s="7" t="s">
        <v>136</v>
      </c>
      <c r="Q48" s="7" t="s">
        <v>137</v>
      </c>
      <c r="R48" s="7" t="s">
        <v>159</v>
      </c>
      <c r="S48" s="7" t="s">
        <v>162</v>
      </c>
      <c r="T48" s="7" t="s">
        <v>163</v>
      </c>
      <c r="U48" s="7" t="s">
        <v>160</v>
      </c>
      <c r="V48" s="7" t="s">
        <v>198</v>
      </c>
      <c r="W48" s="7" t="s">
        <v>199</v>
      </c>
      <c r="X48" s="7" t="s">
        <v>200</v>
      </c>
      <c r="Y48" s="7" t="s">
        <v>197</v>
      </c>
      <c r="AM48" s="59"/>
      <c r="AN48" s="59"/>
      <c r="AO48" s="59"/>
      <c r="AP48" s="59"/>
      <c r="AQ48" s="59"/>
    </row>
    <row r="49" spans="1:96" x14ac:dyDescent="0.2">
      <c r="A49" t="s">
        <v>56</v>
      </c>
      <c r="B49" s="56">
        <f>B36</f>
        <v>-50</v>
      </c>
      <c r="C49" s="56">
        <f>C36</f>
        <v>-51</v>
      </c>
      <c r="D49" s="56">
        <f>D36</f>
        <v>-39</v>
      </c>
      <c r="E49" s="56">
        <f>E36</f>
        <v>-37</v>
      </c>
      <c r="F49" s="56">
        <f>B37</f>
        <v>-33</v>
      </c>
      <c r="G49" s="56">
        <f>C37</f>
        <v>-31</v>
      </c>
      <c r="H49" s="56">
        <f>D37</f>
        <v>-30</v>
      </c>
      <c r="I49" s="56">
        <v>-37</v>
      </c>
      <c r="J49" s="56">
        <v>-47</v>
      </c>
      <c r="K49" s="56">
        <v>-36</v>
      </c>
      <c r="L49" s="56">
        <v>-30</v>
      </c>
      <c r="M49" s="56">
        <v>-35</v>
      </c>
      <c r="N49" s="56">
        <v>-34</v>
      </c>
      <c r="O49" s="56">
        <v>-32</v>
      </c>
      <c r="P49" s="56">
        <v>-33</v>
      </c>
      <c r="Q49" s="56">
        <v>-25</v>
      </c>
      <c r="R49" s="56">
        <v>-24</v>
      </c>
      <c r="S49" s="56">
        <v>-19</v>
      </c>
      <c r="T49" s="56">
        <v>-24</v>
      </c>
      <c r="U49" s="56">
        <v>-20</v>
      </c>
      <c r="V49" s="56">
        <f>'Wireline Stats History'!E8</f>
        <v>-20</v>
      </c>
      <c r="W49" s="56">
        <f>'Wireline Stats History'!D8</f>
        <v>-20</v>
      </c>
      <c r="X49" s="56">
        <f>'Wireline Stats History'!C8</f>
        <v>-25</v>
      </c>
      <c r="Y49" s="56">
        <f>'Wireline Stats History'!B8</f>
        <v>-24</v>
      </c>
    </row>
    <row r="50" spans="1:96" x14ac:dyDescent="0.2">
      <c r="AA50" s="78"/>
    </row>
    <row r="51" spans="1:96" x14ac:dyDescent="0.2">
      <c r="AA51" s="78"/>
    </row>
    <row r="52" spans="1:96" x14ac:dyDescent="0.2">
      <c r="A52" t="s">
        <v>57</v>
      </c>
      <c r="B52" s="85"/>
      <c r="C52" s="85"/>
      <c r="D52" s="85"/>
      <c r="E52" s="85"/>
      <c r="F52" s="85"/>
      <c r="G52" s="85"/>
      <c r="H52" s="85"/>
      <c r="I52" s="85"/>
      <c r="J52" s="85"/>
      <c r="K52" s="85"/>
      <c r="L52" s="85"/>
      <c r="M52" s="85"/>
      <c r="N52" s="85"/>
      <c r="O52" s="85"/>
      <c r="P52" s="85"/>
      <c r="Q52" s="85"/>
      <c r="R52" s="85"/>
      <c r="S52" s="85"/>
      <c r="T52" s="85"/>
      <c r="U52" s="85"/>
      <c r="V52" s="85"/>
      <c r="W52" s="85" t="s">
        <v>89</v>
      </c>
      <c r="X52" s="85"/>
      <c r="AW52" s="54"/>
    </row>
    <row r="53" spans="1:96" x14ac:dyDescent="0.2">
      <c r="A53" s="3"/>
      <c r="B53" s="75" t="s">
        <v>200</v>
      </c>
      <c r="C53" s="75" t="s">
        <v>200</v>
      </c>
      <c r="D53" s="75" t="s">
        <v>199</v>
      </c>
      <c r="E53" s="75" t="s">
        <v>198</v>
      </c>
      <c r="F53" s="75" t="s">
        <v>160</v>
      </c>
      <c r="G53" s="75" t="s">
        <v>163</v>
      </c>
      <c r="H53" s="75" t="s">
        <v>162</v>
      </c>
      <c r="I53" s="75" t="s">
        <v>159</v>
      </c>
      <c r="J53" s="75" t="s">
        <v>137</v>
      </c>
      <c r="K53" s="75" t="s">
        <v>136</v>
      </c>
      <c r="L53" s="75" t="s">
        <v>135</v>
      </c>
      <c r="M53" s="75" t="s">
        <v>134</v>
      </c>
      <c r="N53" s="75" t="s">
        <v>125</v>
      </c>
      <c r="O53" s="75" t="s">
        <v>124</v>
      </c>
      <c r="P53" s="75" t="s">
        <v>123</v>
      </c>
      <c r="Q53" s="75" t="s">
        <v>122</v>
      </c>
      <c r="R53" s="75" t="s">
        <v>119</v>
      </c>
      <c r="S53" s="75" t="s">
        <v>99</v>
      </c>
      <c r="T53" s="75" t="s">
        <v>98</v>
      </c>
      <c r="U53" s="75" t="s">
        <v>97</v>
      </c>
      <c r="V53" s="75" t="s">
        <v>94</v>
      </c>
      <c r="W53" s="75" t="s">
        <v>92</v>
      </c>
      <c r="X53" s="75" t="s">
        <v>90</v>
      </c>
      <c r="Y53" s="75" t="s">
        <v>87</v>
      </c>
    </row>
    <row r="54" spans="1:96" x14ac:dyDescent="0.2">
      <c r="A54" t="s">
        <v>58</v>
      </c>
      <c r="B54" s="720">
        <f>'Wireline Stats History'!$B$10</f>
        <v>1467</v>
      </c>
      <c r="C54" s="720">
        <v>1491</v>
      </c>
      <c r="D54" s="720">
        <v>1516</v>
      </c>
      <c r="E54" s="720">
        <v>1536</v>
      </c>
      <c r="F54" s="76">
        <v>1556</v>
      </c>
      <c r="G54" s="76">
        <v>1576</v>
      </c>
      <c r="H54" s="76">
        <v>1600</v>
      </c>
      <c r="I54" s="76">
        <v>1619</v>
      </c>
      <c r="J54" s="76">
        <v>1643</v>
      </c>
      <c r="K54" s="76">
        <v>1668</v>
      </c>
      <c r="L54" s="76">
        <v>1701</v>
      </c>
      <c r="M54" s="76">
        <v>1733</v>
      </c>
      <c r="N54" s="76">
        <v>1767</v>
      </c>
      <c r="O54" s="76">
        <v>1802</v>
      </c>
      <c r="P54" s="76">
        <v>1832</v>
      </c>
      <c r="Q54" s="76">
        <v>1868</v>
      </c>
      <c r="R54" s="76">
        <f>'[24]Wireline Stats History'!$B$8</f>
        <v>1915</v>
      </c>
      <c r="S54" s="76">
        <f>'[24]Wireline Stats History'!$C$8</f>
        <v>1952</v>
      </c>
      <c r="T54" s="76">
        <f>'[24]Wireline Stats History'!$D$8</f>
        <v>1982</v>
      </c>
      <c r="U54" s="76">
        <f>'[24]Wireline Stats History'!$E$8</f>
        <v>2013</v>
      </c>
      <c r="V54" s="76">
        <f>'[24]Wireline Stats History'!$F$8</f>
        <v>2046</v>
      </c>
      <c r="W54" s="76">
        <f>'[24]Wireline Stats History'!$G$8</f>
        <v>2083</v>
      </c>
      <c r="X54" s="76">
        <f>'[24]Wireline Stats History'!$H$8</f>
        <v>2122</v>
      </c>
      <c r="Y54" s="76">
        <f>'[24]Wireline Stats History'!$I$8</f>
        <v>2173</v>
      </c>
    </row>
    <row r="55" spans="1:96" x14ac:dyDescent="0.2">
      <c r="A55" t="s">
        <v>59</v>
      </c>
      <c r="B55" s="77">
        <f t="shared" ref="B55:Q55" si="28">+B54-C54</f>
        <v>-24</v>
      </c>
      <c r="C55" s="77">
        <f t="shared" si="28"/>
        <v>-25</v>
      </c>
      <c r="D55" s="77">
        <f t="shared" si="28"/>
        <v>-20</v>
      </c>
      <c r="E55" s="77">
        <f t="shared" si="28"/>
        <v>-20</v>
      </c>
      <c r="F55" s="77">
        <f t="shared" si="28"/>
        <v>-20</v>
      </c>
      <c r="G55" s="77">
        <f t="shared" si="28"/>
        <v>-24</v>
      </c>
      <c r="H55" s="77">
        <f t="shared" si="28"/>
        <v>-19</v>
      </c>
      <c r="I55" s="77">
        <f t="shared" si="28"/>
        <v>-24</v>
      </c>
      <c r="J55" s="77">
        <f t="shared" si="28"/>
        <v>-25</v>
      </c>
      <c r="K55" s="77">
        <f t="shared" si="28"/>
        <v>-33</v>
      </c>
      <c r="L55" s="77">
        <f t="shared" si="28"/>
        <v>-32</v>
      </c>
      <c r="M55" s="77">
        <f t="shared" si="28"/>
        <v>-34</v>
      </c>
      <c r="N55" s="77">
        <f t="shared" si="28"/>
        <v>-35</v>
      </c>
      <c r="O55" s="77">
        <f t="shared" si="28"/>
        <v>-30</v>
      </c>
      <c r="P55" s="77">
        <f t="shared" si="28"/>
        <v>-36</v>
      </c>
      <c r="Q55" s="77">
        <f t="shared" si="28"/>
        <v>-47</v>
      </c>
      <c r="R55" s="77">
        <f t="shared" ref="R55:X55" si="29">R54-S54</f>
        <v>-37</v>
      </c>
      <c r="S55" s="77">
        <f t="shared" si="29"/>
        <v>-30</v>
      </c>
      <c r="T55" s="77">
        <f t="shared" si="29"/>
        <v>-31</v>
      </c>
      <c r="U55" s="77">
        <f t="shared" si="29"/>
        <v>-33</v>
      </c>
      <c r="V55" s="77">
        <f t="shared" si="29"/>
        <v>-37</v>
      </c>
      <c r="W55" s="77">
        <f t="shared" si="29"/>
        <v>-39</v>
      </c>
      <c r="X55" s="77">
        <f t="shared" si="29"/>
        <v>-51</v>
      </c>
      <c r="Y55" s="77">
        <f>'[24]Wireline Stats History'!$I$13</f>
        <v>-50</v>
      </c>
    </row>
    <row r="56" spans="1:96" s="695" customFormat="1" x14ac:dyDescent="0.2">
      <c r="A56"/>
      <c r="B56" s="57">
        <f t="shared" ref="B56:Y56" si="30">B54/F54-1</f>
        <v>-5.7197943444730059E-2</v>
      </c>
      <c r="C56" s="57">
        <f t="shared" si="30"/>
        <v>-5.3934010152284273E-2</v>
      </c>
      <c r="D56" s="57">
        <f t="shared" si="30"/>
        <v>-5.2499999999999991E-2</v>
      </c>
      <c r="E56" s="57">
        <f t="shared" si="30"/>
        <v>-5.1266213712167996E-2</v>
      </c>
      <c r="F56" s="57">
        <f t="shared" si="30"/>
        <v>-5.295191722458914E-2</v>
      </c>
      <c r="G56" s="57">
        <f t="shared" si="30"/>
        <v>-5.5155875299760182E-2</v>
      </c>
      <c r="H56" s="57">
        <f t="shared" si="30"/>
        <v>-5.9376837154614948E-2</v>
      </c>
      <c r="I56" s="57">
        <f t="shared" si="30"/>
        <v>-6.5781881130986708E-2</v>
      </c>
      <c r="J56" s="57">
        <f t="shared" si="30"/>
        <v>-7.0175438596491224E-2</v>
      </c>
      <c r="K56" s="57">
        <f t="shared" si="30"/>
        <v>-7.4361820199777995E-2</v>
      </c>
      <c r="L56" s="57">
        <f t="shared" si="30"/>
        <v>-7.1506550218340625E-2</v>
      </c>
      <c r="M56" s="57">
        <f t="shared" si="30"/>
        <v>-7.2269807280513909E-2</v>
      </c>
      <c r="N56" s="57">
        <f t="shared" si="30"/>
        <v>-7.7284595300261105E-2</v>
      </c>
      <c r="O56" s="57">
        <f t="shared" si="30"/>
        <v>-7.6844262295082011E-2</v>
      </c>
      <c r="P56" s="57">
        <f t="shared" si="30"/>
        <v>-7.5681130171543876E-2</v>
      </c>
      <c r="Q56" s="57">
        <f t="shared" si="30"/>
        <v>-7.2031793343268702E-2</v>
      </c>
      <c r="R56" s="57">
        <f t="shared" si="30"/>
        <v>-6.4027370478983436E-2</v>
      </c>
      <c r="S56" s="57">
        <f t="shared" si="30"/>
        <v>-6.2890062409985625E-2</v>
      </c>
      <c r="T56" s="57">
        <f t="shared" si="30"/>
        <v>-6.5975494816211122E-2</v>
      </c>
      <c r="U56" s="57">
        <f t="shared" si="30"/>
        <v>-7.3630924988495217E-2</v>
      </c>
      <c r="V56" s="57" t="e">
        <f t="shared" si="30"/>
        <v>#DIV/0!</v>
      </c>
      <c r="W56" s="57" t="e">
        <f t="shared" si="30"/>
        <v>#DIV/0!</v>
      </c>
      <c r="X56" s="57" t="e">
        <f t="shared" si="30"/>
        <v>#DIV/0!</v>
      </c>
      <c r="Y56" s="57" t="e">
        <f t="shared" si="30"/>
        <v>#DIV/0!</v>
      </c>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row>
    <row r="57" spans="1:96" x14ac:dyDescent="0.2">
      <c r="A57" t="s">
        <v>60</v>
      </c>
      <c r="B57" s="56">
        <f>'Wireline Stats History'!B10</f>
        <v>1467</v>
      </c>
      <c r="C57" s="56">
        <f>'Wireline Stats History'!C10</f>
        <v>1491</v>
      </c>
      <c r="D57" s="56">
        <f>'Wireline Stats History'!D10</f>
        <v>1516</v>
      </c>
      <c r="E57" s="56">
        <f>'Wireline Stats History'!E10</f>
        <v>1536</v>
      </c>
      <c r="F57" s="56">
        <v>1556</v>
      </c>
      <c r="G57" s="56">
        <v>1576</v>
      </c>
      <c r="H57" s="56">
        <v>1600</v>
      </c>
      <c r="I57" s="56">
        <v>1619</v>
      </c>
      <c r="J57" s="56">
        <v>1643</v>
      </c>
      <c r="K57" s="56">
        <v>1668</v>
      </c>
      <c r="L57" s="56">
        <v>1701</v>
      </c>
      <c r="M57" s="56">
        <v>1733</v>
      </c>
      <c r="N57" s="56">
        <v>1767</v>
      </c>
      <c r="O57" s="56">
        <v>1802</v>
      </c>
      <c r="P57" s="56">
        <v>1832</v>
      </c>
      <c r="Q57" s="56">
        <v>1868</v>
      </c>
      <c r="R57" s="56">
        <v>1915</v>
      </c>
      <c r="S57">
        <v>1952</v>
      </c>
      <c r="T57">
        <v>1982</v>
      </c>
      <c r="U57">
        <v>2013</v>
      </c>
      <c r="V57">
        <v>2046</v>
      </c>
      <c r="W57">
        <v>2083</v>
      </c>
      <c r="X57">
        <v>2122</v>
      </c>
      <c r="Y57">
        <v>2173</v>
      </c>
    </row>
    <row r="58" spans="1:96" x14ac:dyDescent="0.2">
      <c r="B58" s="58">
        <f t="shared" ref="B58:Y58" si="31">B57/F57-1</f>
        <v>-5.7197943444730059E-2</v>
      </c>
      <c r="C58" s="58">
        <f t="shared" si="31"/>
        <v>-5.3934010152284273E-2</v>
      </c>
      <c r="D58" s="58">
        <f t="shared" si="31"/>
        <v>-5.2499999999999991E-2</v>
      </c>
      <c r="E58" s="58">
        <f t="shared" si="31"/>
        <v>-5.1266213712167996E-2</v>
      </c>
      <c r="F58" s="58">
        <f t="shared" si="31"/>
        <v>-5.295191722458914E-2</v>
      </c>
      <c r="G58" s="58">
        <f t="shared" si="31"/>
        <v>-5.5155875299760182E-2</v>
      </c>
      <c r="H58" s="58">
        <f t="shared" si="31"/>
        <v>-5.9376837154614948E-2</v>
      </c>
      <c r="I58" s="58">
        <f t="shared" si="31"/>
        <v>-6.5781881130986708E-2</v>
      </c>
      <c r="J58" s="58">
        <f t="shared" si="31"/>
        <v>-7.0175438596491224E-2</v>
      </c>
      <c r="K58" s="58">
        <f t="shared" si="31"/>
        <v>-7.4361820199777995E-2</v>
      </c>
      <c r="L58" s="58">
        <f t="shared" si="31"/>
        <v>-7.1506550218340625E-2</v>
      </c>
      <c r="M58" s="58">
        <f t="shared" si="31"/>
        <v>-7.2269807280513909E-2</v>
      </c>
      <c r="N58" s="58">
        <f t="shared" si="31"/>
        <v>-7.7284595300261105E-2</v>
      </c>
      <c r="O58" s="58">
        <f t="shared" si="31"/>
        <v>-7.6844262295082011E-2</v>
      </c>
      <c r="P58" s="58">
        <f t="shared" si="31"/>
        <v>-7.5681130171543876E-2</v>
      </c>
      <c r="Q58" s="58">
        <f t="shared" si="31"/>
        <v>-7.2031793343268702E-2</v>
      </c>
      <c r="R58" s="58">
        <f t="shared" si="31"/>
        <v>-6.4027370478983436E-2</v>
      </c>
      <c r="S58" s="58">
        <f t="shared" si="31"/>
        <v>-6.2890062409985625E-2</v>
      </c>
      <c r="T58" s="58">
        <f t="shared" si="31"/>
        <v>-6.5975494816211122E-2</v>
      </c>
      <c r="U58" s="58">
        <f t="shared" si="31"/>
        <v>-7.3630924988495217E-2</v>
      </c>
      <c r="V58" s="58" t="e">
        <f t="shared" si="31"/>
        <v>#DIV/0!</v>
      </c>
      <c r="W58" s="58" t="e">
        <f t="shared" si="31"/>
        <v>#DIV/0!</v>
      </c>
      <c r="X58" s="58" t="e">
        <f t="shared" si="31"/>
        <v>#DIV/0!</v>
      </c>
      <c r="Y58" s="58" t="e">
        <f t="shared" si="31"/>
        <v>#DIV/0!</v>
      </c>
    </row>
    <row r="61" spans="1:96" x14ac:dyDescent="0.2">
      <c r="A61" s="2" t="s">
        <v>62</v>
      </c>
      <c r="B61" s="6"/>
      <c r="C61" s="6"/>
      <c r="D61" s="6"/>
      <c r="E61" s="6"/>
      <c r="F61" s="6"/>
      <c r="G61" s="6"/>
      <c r="H61" s="6"/>
    </row>
    <row r="62" spans="1:96" x14ac:dyDescent="0.2">
      <c r="A62" s="6"/>
      <c r="B62" s="7">
        <v>2010</v>
      </c>
      <c r="C62" s="7">
        <v>2011</v>
      </c>
      <c r="D62" s="7">
        <v>2012</v>
      </c>
      <c r="E62" s="7">
        <v>2013</v>
      </c>
      <c r="F62" s="7">
        <v>2014</v>
      </c>
      <c r="G62" s="7">
        <v>2015</v>
      </c>
    </row>
    <row r="63" spans="1:96" x14ac:dyDescent="0.2">
      <c r="A63" t="s">
        <v>44</v>
      </c>
      <c r="B63" s="5">
        <f>K2</f>
        <v>558</v>
      </c>
      <c r="C63" s="5">
        <f>K6</f>
        <v>619</v>
      </c>
      <c r="D63" s="5">
        <f>K10</f>
        <v>700</v>
      </c>
      <c r="E63" s="5">
        <f>K14</f>
        <v>764</v>
      </c>
      <c r="F63" s="5">
        <f>K18</f>
        <v>842</v>
      </c>
      <c r="G63" s="5">
        <f>G141</f>
        <v>903</v>
      </c>
      <c r="AV63" s="54"/>
      <c r="AW63" s="54"/>
      <c r="AX63" s="54"/>
      <c r="AY63" s="54" t="s">
        <v>42</v>
      </c>
      <c r="AZ63" s="3"/>
    </row>
    <row r="64" spans="1:96" x14ac:dyDescent="0.2">
      <c r="A64" t="s">
        <v>45</v>
      </c>
      <c r="B64" s="5">
        <f>K3</f>
        <v>557</v>
      </c>
      <c r="C64" s="5">
        <f>K7</f>
        <v>635</v>
      </c>
      <c r="D64" s="5">
        <f>K11</f>
        <v>689</v>
      </c>
      <c r="E64" s="5">
        <f>K15</f>
        <v>792</v>
      </c>
      <c r="F64" s="5">
        <f>K19</f>
        <v>861</v>
      </c>
      <c r="G64" s="5">
        <f>G142</f>
        <v>928</v>
      </c>
      <c r="AY64">
        <v>4848</v>
      </c>
    </row>
    <row r="65" spans="1:58" x14ac:dyDescent="0.2">
      <c r="A65" t="s">
        <v>46</v>
      </c>
      <c r="B65" s="5">
        <f>K4</f>
        <v>562</v>
      </c>
      <c r="C65" s="5">
        <f>K8</f>
        <v>644</v>
      </c>
      <c r="D65" s="5">
        <f>K12</f>
        <v>737</v>
      </c>
      <c r="E65" s="5">
        <f>K16</f>
        <v>801</v>
      </c>
      <c r="F65" s="5">
        <f>K20</f>
        <v>858</v>
      </c>
      <c r="G65" s="5">
        <f>G143</f>
        <v>950</v>
      </c>
      <c r="H65" s="3"/>
    </row>
    <row r="66" spans="1:58" x14ac:dyDescent="0.2">
      <c r="A66" t="s">
        <v>47</v>
      </c>
      <c r="B66" s="5">
        <f>K5</f>
        <v>591</v>
      </c>
      <c r="C66" s="5">
        <f>K9</f>
        <v>680</v>
      </c>
      <c r="D66" s="5">
        <f>K13</f>
        <v>770</v>
      </c>
      <c r="E66" s="5">
        <f>K17</f>
        <v>851</v>
      </c>
      <c r="F66" s="5">
        <f>K21</f>
        <v>911</v>
      </c>
      <c r="G66" s="5">
        <f>G144</f>
        <v>991</v>
      </c>
    </row>
    <row r="67" spans="1:58" x14ac:dyDescent="0.2">
      <c r="BA67" s="5"/>
    </row>
    <row r="68" spans="1:58" x14ac:dyDescent="0.2">
      <c r="A68" s="2" t="s">
        <v>64</v>
      </c>
      <c r="B68" s="6"/>
      <c r="C68" s="6"/>
      <c r="D68" s="6"/>
      <c r="E68" s="6"/>
      <c r="F68" s="6"/>
      <c r="G68" s="6"/>
      <c r="H68" s="6"/>
    </row>
    <row r="69" spans="1:58" x14ac:dyDescent="0.2">
      <c r="A69" s="6"/>
      <c r="B69" s="7">
        <v>2010</v>
      </c>
      <c r="C69" s="7">
        <v>2011</v>
      </c>
      <c r="D69" s="7">
        <v>2012</v>
      </c>
      <c r="E69" s="7">
        <v>2013</v>
      </c>
      <c r="F69" s="7">
        <v>2014</v>
      </c>
      <c r="G69" s="7">
        <v>2015</v>
      </c>
    </row>
    <row r="70" spans="1:58" x14ac:dyDescent="0.2">
      <c r="A70" t="s">
        <v>44</v>
      </c>
      <c r="B70" s="56">
        <v>493</v>
      </c>
      <c r="C70" s="154">
        <v>548</v>
      </c>
      <c r="D70" s="154">
        <v>620</v>
      </c>
      <c r="E70" s="154">
        <v>666</v>
      </c>
      <c r="F70" s="154">
        <f>N18</f>
        <v>690</v>
      </c>
      <c r="G70" s="154">
        <f>N22</f>
        <v>744</v>
      </c>
    </row>
    <row r="71" spans="1:58" x14ac:dyDescent="0.2">
      <c r="A71" t="s">
        <v>45</v>
      </c>
      <c r="B71" s="56">
        <v>519</v>
      </c>
      <c r="C71" s="154">
        <v>563</v>
      </c>
      <c r="D71" s="154">
        <v>634</v>
      </c>
      <c r="E71" s="154">
        <v>666</v>
      </c>
      <c r="F71" s="154">
        <f>N19</f>
        <v>708</v>
      </c>
      <c r="G71" s="154">
        <f>N23</f>
        <v>719</v>
      </c>
    </row>
    <row r="72" spans="1:58" x14ac:dyDescent="0.2">
      <c r="A72" t="s">
        <v>46</v>
      </c>
      <c r="B72" s="56">
        <v>532</v>
      </c>
      <c r="C72" s="154">
        <v>568</v>
      </c>
      <c r="D72" s="154">
        <v>638</v>
      </c>
      <c r="E72" s="154">
        <v>680</v>
      </c>
      <c r="F72" s="154">
        <f>N20</f>
        <v>700</v>
      </c>
      <c r="G72" s="154">
        <f>N24</f>
        <v>715</v>
      </c>
    </row>
    <row r="73" spans="1:58" x14ac:dyDescent="0.2">
      <c r="A73" t="s">
        <v>47</v>
      </c>
      <c r="B73" s="56">
        <v>470</v>
      </c>
      <c r="C73" s="154">
        <v>498</v>
      </c>
      <c r="D73" s="154">
        <v>566</v>
      </c>
      <c r="E73" s="154">
        <v>592</v>
      </c>
      <c r="F73" s="154">
        <f>N21</f>
        <v>629</v>
      </c>
      <c r="G73" s="154">
        <f>N25</f>
        <v>628</v>
      </c>
    </row>
    <row r="74" spans="1:58" x14ac:dyDescent="0.2">
      <c r="A74" t="s">
        <v>58</v>
      </c>
      <c r="B74" s="98">
        <f t="shared" ref="B74:G74" si="32">SUM(B70:B73)</f>
        <v>2014</v>
      </c>
      <c r="C74" s="98">
        <f t="shared" si="32"/>
        <v>2177</v>
      </c>
      <c r="D74" s="98">
        <f t="shared" si="32"/>
        <v>2458</v>
      </c>
      <c r="E74" s="98">
        <f t="shared" si="32"/>
        <v>2604</v>
      </c>
      <c r="F74" s="98">
        <f t="shared" si="32"/>
        <v>2727</v>
      </c>
      <c r="G74" s="98">
        <f t="shared" si="32"/>
        <v>2806</v>
      </c>
    </row>
    <row r="76" spans="1:58" x14ac:dyDescent="0.2">
      <c r="A76" s="2" t="s">
        <v>70</v>
      </c>
      <c r="B76" s="6"/>
      <c r="C76" s="6"/>
      <c r="D76" s="6"/>
      <c r="E76" s="6"/>
      <c r="F76" s="6"/>
      <c r="G76" s="6"/>
      <c r="BA76" s="3"/>
      <c r="BB76" s="3"/>
    </row>
    <row r="77" spans="1:58" x14ac:dyDescent="0.2">
      <c r="A77" s="6"/>
      <c r="B77" s="7">
        <f t="shared" ref="B77:G77" si="33">B69</f>
        <v>2010</v>
      </c>
      <c r="C77" s="7">
        <f t="shared" si="33"/>
        <v>2011</v>
      </c>
      <c r="D77" s="7">
        <f t="shared" si="33"/>
        <v>2012</v>
      </c>
      <c r="E77" s="7">
        <f t="shared" si="33"/>
        <v>2013</v>
      </c>
      <c r="F77" s="7">
        <f t="shared" si="33"/>
        <v>2014</v>
      </c>
      <c r="G77" s="7">
        <f t="shared" si="33"/>
        <v>2015</v>
      </c>
    </row>
    <row r="78" spans="1:58" x14ac:dyDescent="0.2">
      <c r="A78" t="s">
        <v>44</v>
      </c>
      <c r="B78" s="56">
        <v>428</v>
      </c>
      <c r="C78" s="154">
        <v>409</v>
      </c>
      <c r="D78" s="154">
        <v>361</v>
      </c>
      <c r="E78" s="154">
        <v>368</v>
      </c>
      <c r="F78" s="154">
        <f>Q18</f>
        <v>387</v>
      </c>
      <c r="G78" s="154">
        <f>Q22</f>
        <v>391</v>
      </c>
    </row>
    <row r="79" spans="1:58" s="59" customFormat="1" x14ac:dyDescent="0.2">
      <c r="A79" t="s">
        <v>45</v>
      </c>
      <c r="B79" s="56">
        <v>385</v>
      </c>
      <c r="C79" s="154">
        <v>359</v>
      </c>
      <c r="D79" s="154">
        <v>336</v>
      </c>
      <c r="E79" s="154">
        <v>332</v>
      </c>
      <c r="F79" s="154">
        <f>Q19</f>
        <v>365</v>
      </c>
      <c r="G79" s="154">
        <f>Q23</f>
        <v>362</v>
      </c>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row>
    <row r="80" spans="1:58" x14ac:dyDescent="0.2">
      <c r="A80" t="s">
        <v>46</v>
      </c>
      <c r="B80" s="56">
        <v>387</v>
      </c>
      <c r="C80" s="154">
        <v>372</v>
      </c>
      <c r="D80" s="154">
        <v>352</v>
      </c>
      <c r="E80" s="154">
        <v>355</v>
      </c>
      <c r="F80" s="154">
        <f>Q20</f>
        <v>365</v>
      </c>
      <c r="G80" s="154">
        <f>Q24</f>
        <v>353</v>
      </c>
      <c r="BA80" s="59"/>
    </row>
    <row r="81" spans="1:67" x14ac:dyDescent="0.2">
      <c r="A81" t="s">
        <v>47</v>
      </c>
      <c r="B81" s="56">
        <v>354</v>
      </c>
      <c r="C81" s="154">
        <v>348</v>
      </c>
      <c r="D81" s="154">
        <v>352</v>
      </c>
      <c r="E81" s="154">
        <v>359</v>
      </c>
      <c r="F81" s="154">
        <f>Q21</f>
        <v>372</v>
      </c>
      <c r="G81" s="154">
        <f>Q25</f>
        <v>350</v>
      </c>
      <c r="AY81" s="59"/>
      <c r="AZ81" s="59"/>
    </row>
    <row r="82" spans="1:67" x14ac:dyDescent="0.2">
      <c r="A82" t="s">
        <v>58</v>
      </c>
      <c r="B82" s="99">
        <f t="shared" ref="B82:G82" si="34">SUM(B78:B81)</f>
        <v>1554</v>
      </c>
      <c r="C82" s="99">
        <f t="shared" si="34"/>
        <v>1488</v>
      </c>
      <c r="D82" s="98">
        <f t="shared" si="34"/>
        <v>1401</v>
      </c>
      <c r="E82" s="98">
        <f t="shared" si="34"/>
        <v>1414</v>
      </c>
      <c r="F82" s="98">
        <f t="shared" si="34"/>
        <v>1489</v>
      </c>
      <c r="G82" s="98">
        <f t="shared" si="34"/>
        <v>1456</v>
      </c>
    </row>
    <row r="83" spans="1:67" x14ac:dyDescent="0.2">
      <c r="AX83" s="3"/>
      <c r="AY83" s="3"/>
      <c r="AZ83" s="3"/>
    </row>
    <row r="84" spans="1:67" s="3" customFormat="1" x14ac:dyDescent="0.2">
      <c r="A84" s="2" t="s">
        <v>71</v>
      </c>
      <c r="B84" s="6"/>
      <c r="C84" s="6"/>
      <c r="D84" s="6"/>
      <c r="E84" s="6"/>
      <c r="F84" s="6"/>
      <c r="G84" s="6"/>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B84"/>
      <c r="BC84"/>
      <c r="BD84"/>
      <c r="BE84"/>
      <c r="BF84"/>
      <c r="BG84"/>
      <c r="BH84"/>
      <c r="BI84"/>
      <c r="BJ84"/>
      <c r="BK84"/>
      <c r="BL84"/>
      <c r="BM84"/>
      <c r="BN84"/>
      <c r="BO84"/>
    </row>
    <row r="85" spans="1:67" x14ac:dyDescent="0.2">
      <c r="A85" s="6"/>
      <c r="B85" s="7">
        <f t="shared" ref="B85:G85" si="35">B77</f>
        <v>2010</v>
      </c>
      <c r="C85" s="7">
        <f t="shared" si="35"/>
        <v>2011</v>
      </c>
      <c r="D85" s="7">
        <f t="shared" si="35"/>
        <v>2012</v>
      </c>
      <c r="E85" s="7">
        <f t="shared" si="35"/>
        <v>2013</v>
      </c>
      <c r="F85" s="7">
        <f t="shared" si="35"/>
        <v>2014</v>
      </c>
      <c r="G85" s="7">
        <f t="shared" si="35"/>
        <v>2015</v>
      </c>
      <c r="BB85" s="59"/>
      <c r="BC85" s="59"/>
      <c r="BH85" s="59"/>
      <c r="BI85" s="59"/>
      <c r="BJ85" s="59"/>
      <c r="BO85" s="3"/>
    </row>
    <row r="86" spans="1:67" x14ac:dyDescent="0.2">
      <c r="A86" t="s">
        <v>44</v>
      </c>
      <c r="B86" s="4">
        <f t="shared" ref="B86:G86" si="36">B78+B70</f>
        <v>921</v>
      </c>
      <c r="C86" s="155">
        <f t="shared" si="36"/>
        <v>957</v>
      </c>
      <c r="D86" s="155">
        <f t="shared" si="36"/>
        <v>981</v>
      </c>
      <c r="E86" s="155">
        <f t="shared" si="36"/>
        <v>1034</v>
      </c>
      <c r="F86" s="155">
        <f t="shared" si="36"/>
        <v>1077</v>
      </c>
      <c r="G86" s="155">
        <f t="shared" si="36"/>
        <v>1135</v>
      </c>
    </row>
    <row r="87" spans="1:67" x14ac:dyDescent="0.2">
      <c r="A87" t="s">
        <v>45</v>
      </c>
      <c r="B87" s="4">
        <f t="shared" ref="B87:F89" si="37">B79+B71</f>
        <v>904</v>
      </c>
      <c r="C87" s="155">
        <f t="shared" si="37"/>
        <v>922</v>
      </c>
      <c r="D87" s="155">
        <f t="shared" si="37"/>
        <v>970</v>
      </c>
      <c r="E87" s="155">
        <f t="shared" si="37"/>
        <v>998</v>
      </c>
      <c r="F87" s="155">
        <f t="shared" si="37"/>
        <v>1073</v>
      </c>
      <c r="G87" s="155">
        <f>G79+G71</f>
        <v>1081</v>
      </c>
      <c r="BB87" s="3"/>
      <c r="BC87" s="3"/>
      <c r="BD87" s="3"/>
      <c r="BE87" s="3"/>
      <c r="BG87" s="3"/>
      <c r="BH87" s="3"/>
      <c r="BI87" s="3"/>
      <c r="BK87" s="3"/>
      <c r="BL87" s="3"/>
      <c r="BM87" s="3"/>
      <c r="BN87" s="3"/>
    </row>
    <row r="88" spans="1:67" x14ac:dyDescent="0.2">
      <c r="A88" t="s">
        <v>46</v>
      </c>
      <c r="B88" s="4">
        <f t="shared" si="37"/>
        <v>919</v>
      </c>
      <c r="C88" s="155">
        <f t="shared" si="37"/>
        <v>940</v>
      </c>
      <c r="D88" s="155">
        <f t="shared" si="37"/>
        <v>990</v>
      </c>
      <c r="E88" s="155">
        <f t="shared" si="37"/>
        <v>1035</v>
      </c>
      <c r="F88" s="155">
        <f t="shared" si="37"/>
        <v>1065</v>
      </c>
      <c r="G88" s="155">
        <f>G80+G72</f>
        <v>1068</v>
      </c>
    </row>
    <row r="89" spans="1:67" x14ac:dyDescent="0.2">
      <c r="A89" t="s">
        <v>47</v>
      </c>
      <c r="B89" s="4">
        <f t="shared" si="37"/>
        <v>824</v>
      </c>
      <c r="C89" s="155">
        <f t="shared" si="37"/>
        <v>846</v>
      </c>
      <c r="D89" s="155">
        <f t="shared" si="37"/>
        <v>918</v>
      </c>
      <c r="E89" s="155">
        <f t="shared" si="37"/>
        <v>951</v>
      </c>
      <c r="F89" s="155">
        <f t="shared" si="37"/>
        <v>1001</v>
      </c>
      <c r="G89" s="155">
        <f>G81+G73</f>
        <v>978</v>
      </c>
    </row>
    <row r="90" spans="1:67" x14ac:dyDescent="0.2">
      <c r="A90" t="s">
        <v>58</v>
      </c>
      <c r="B90" s="98">
        <f t="shared" ref="B90:G90" si="38">SUM(B86:B89)</f>
        <v>3568</v>
      </c>
      <c r="C90" s="98">
        <f t="shared" si="38"/>
        <v>3665</v>
      </c>
      <c r="D90" s="98">
        <f t="shared" si="38"/>
        <v>3859</v>
      </c>
      <c r="E90" s="98">
        <f t="shared" si="38"/>
        <v>4018</v>
      </c>
      <c r="F90" s="98">
        <f t="shared" si="38"/>
        <v>4216</v>
      </c>
      <c r="G90" s="98">
        <f t="shared" si="38"/>
        <v>4262</v>
      </c>
      <c r="BB90" s="3"/>
    </row>
    <row r="91" spans="1:67" x14ac:dyDescent="0.2">
      <c r="K91" s="55"/>
    </row>
    <row r="92" spans="1:67" x14ac:dyDescent="0.2">
      <c r="B92" s="61" t="s">
        <v>94</v>
      </c>
      <c r="C92" s="61" t="s">
        <v>119</v>
      </c>
      <c r="D92" s="61" t="s">
        <v>125</v>
      </c>
      <c r="E92" s="61" t="s">
        <v>137</v>
      </c>
      <c r="F92" s="61" t="s">
        <v>160</v>
      </c>
      <c r="G92" s="61" t="s">
        <v>197</v>
      </c>
      <c r="AX92" s="3"/>
    </row>
    <row r="93" spans="1:67" x14ac:dyDescent="0.2">
      <c r="A93" t="s">
        <v>76</v>
      </c>
      <c r="B93" s="60" t="s">
        <v>47</v>
      </c>
      <c r="C93" s="60" t="s">
        <v>47</v>
      </c>
      <c r="D93" s="60" t="s">
        <v>47</v>
      </c>
      <c r="E93" s="153" t="s">
        <v>47</v>
      </c>
      <c r="F93" s="153" t="s">
        <v>47</v>
      </c>
      <c r="G93" s="153" t="s">
        <v>47</v>
      </c>
    </row>
    <row r="94" spans="1:67" x14ac:dyDescent="0.2">
      <c r="A94" t="s">
        <v>67</v>
      </c>
      <c r="B94" s="80">
        <f t="shared" ref="B94:G94" si="39">B73</f>
        <v>470</v>
      </c>
      <c r="C94" s="80">
        <f t="shared" si="39"/>
        <v>498</v>
      </c>
      <c r="D94" s="80">
        <f t="shared" si="39"/>
        <v>566</v>
      </c>
      <c r="E94" s="80">
        <f t="shared" si="39"/>
        <v>592</v>
      </c>
      <c r="F94" s="80">
        <f t="shared" si="39"/>
        <v>629</v>
      </c>
      <c r="G94" s="80">
        <f t="shared" si="39"/>
        <v>628</v>
      </c>
    </row>
    <row r="95" spans="1:67" x14ac:dyDescent="0.2">
      <c r="A95" t="s">
        <v>72</v>
      </c>
      <c r="B95" s="81">
        <f t="shared" ref="B95:G95" si="40">B81</f>
        <v>354</v>
      </c>
      <c r="C95" s="81">
        <f t="shared" si="40"/>
        <v>348</v>
      </c>
      <c r="D95" s="81">
        <f t="shared" si="40"/>
        <v>352</v>
      </c>
      <c r="E95" s="81">
        <f t="shared" si="40"/>
        <v>359</v>
      </c>
      <c r="F95" s="81">
        <f t="shared" si="40"/>
        <v>372</v>
      </c>
      <c r="G95" s="81">
        <f t="shared" si="40"/>
        <v>350</v>
      </c>
    </row>
    <row r="96" spans="1:67" x14ac:dyDescent="0.2">
      <c r="A96" t="s">
        <v>73</v>
      </c>
      <c r="B96" s="81">
        <f t="shared" ref="B96:G96" si="41">SUM(B94:B95)</f>
        <v>824</v>
      </c>
      <c r="C96" s="81">
        <f t="shared" si="41"/>
        <v>846</v>
      </c>
      <c r="D96" s="81">
        <f t="shared" si="41"/>
        <v>918</v>
      </c>
      <c r="E96" s="81">
        <f t="shared" si="41"/>
        <v>951</v>
      </c>
      <c r="F96" s="81">
        <f t="shared" si="41"/>
        <v>1001</v>
      </c>
      <c r="G96" s="81">
        <f t="shared" si="41"/>
        <v>978</v>
      </c>
    </row>
    <row r="98" spans="1:7" x14ac:dyDescent="0.2">
      <c r="A98" t="s">
        <v>75</v>
      </c>
      <c r="B98" s="61" t="str">
        <f t="shared" ref="B98:G98" si="42">B92</f>
        <v>Q4-10</v>
      </c>
      <c r="C98" s="61" t="str">
        <f t="shared" si="42"/>
        <v>Q4-11</v>
      </c>
      <c r="D98" s="61" t="str">
        <f t="shared" si="42"/>
        <v>Q4-12</v>
      </c>
      <c r="E98" s="61" t="str">
        <f t="shared" si="42"/>
        <v>Q4-13</v>
      </c>
      <c r="F98" s="61" t="str">
        <f t="shared" si="42"/>
        <v>Q4-14</v>
      </c>
      <c r="G98" s="61" t="str">
        <f t="shared" si="42"/>
        <v>Q4-15</v>
      </c>
    </row>
    <row r="99" spans="1:7" x14ac:dyDescent="0.2">
      <c r="A99" t="s">
        <v>67</v>
      </c>
      <c r="B99" s="14">
        <f>SUM(X129:X130)/X132</f>
        <v>0.52349256068911509</v>
      </c>
      <c r="C99" s="14">
        <f>SUM(T129:T130)/T132</f>
        <v>0.5794019933554817</v>
      </c>
      <c r="D99" s="14">
        <f>SUM(P129:P130)/P132</f>
        <v>0.5377060680462995</v>
      </c>
      <c r="E99" s="14">
        <f>SUM(L129:L130)/L132</f>
        <v>0.53765264586160111</v>
      </c>
      <c r="F99" s="14">
        <f>SUM(H129:H130)/H132</f>
        <v>0.55754475703324813</v>
      </c>
      <c r="G99" s="14">
        <f>SUM(D129:D130)/D132</f>
        <v>0.54996896337678458</v>
      </c>
    </row>
    <row r="100" spans="1:7" x14ac:dyDescent="0.2">
      <c r="A100" t="s">
        <v>72</v>
      </c>
      <c r="B100" s="14">
        <f t="shared" ref="B100:G100" si="43">1-B99</f>
        <v>0.47650743931088491</v>
      </c>
      <c r="C100" s="14">
        <f t="shared" si="43"/>
        <v>0.4205980066445183</v>
      </c>
      <c r="D100" s="14">
        <f t="shared" si="43"/>
        <v>0.4622939319537005</v>
      </c>
      <c r="E100" s="14">
        <f t="shared" si="43"/>
        <v>0.46234735413839889</v>
      </c>
      <c r="F100" s="14">
        <f t="shared" si="43"/>
        <v>0.44245524296675187</v>
      </c>
      <c r="G100" s="14">
        <f t="shared" si="43"/>
        <v>0.45003103662321542</v>
      </c>
    </row>
    <row r="101" spans="1:7" x14ac:dyDescent="0.2">
      <c r="B101" s="62"/>
      <c r="C101" s="62"/>
      <c r="D101" s="62"/>
    </row>
    <row r="102" spans="1:7" x14ac:dyDescent="0.2">
      <c r="A102" t="s">
        <v>83</v>
      </c>
      <c r="B102" s="60" t="str">
        <f t="shared" ref="B102:G102" si="44">B98</f>
        <v>Q4-10</v>
      </c>
      <c r="C102" s="60" t="str">
        <f t="shared" si="44"/>
        <v>Q4-11</v>
      </c>
      <c r="D102" s="60" t="str">
        <f t="shared" si="44"/>
        <v>Q4-12</v>
      </c>
      <c r="E102" s="60" t="str">
        <f t="shared" si="44"/>
        <v>Q4-13</v>
      </c>
      <c r="F102" s="60" t="str">
        <f t="shared" si="44"/>
        <v>Q4-14</v>
      </c>
      <c r="G102" s="60" t="str">
        <f t="shared" si="44"/>
        <v>Q4-15</v>
      </c>
    </row>
    <row r="103" spans="1:7" x14ac:dyDescent="0.2">
      <c r="A103" t="s">
        <v>67</v>
      </c>
      <c r="B103" s="14">
        <f t="shared" ref="B103:G103" si="45">B94/B96</f>
        <v>0.57038834951456308</v>
      </c>
      <c r="C103" s="14">
        <f t="shared" si="45"/>
        <v>0.58865248226950351</v>
      </c>
      <c r="D103" s="14">
        <f t="shared" si="45"/>
        <v>0.61655773420479298</v>
      </c>
      <c r="E103" s="14">
        <f t="shared" si="45"/>
        <v>0.62250262881177709</v>
      </c>
      <c r="F103" s="14">
        <f t="shared" si="45"/>
        <v>0.62837162837162841</v>
      </c>
      <c r="G103" s="14">
        <f t="shared" si="45"/>
        <v>0.64212678936605316</v>
      </c>
    </row>
    <row r="104" spans="1:7" x14ac:dyDescent="0.2">
      <c r="A104" t="s">
        <v>72</v>
      </c>
      <c r="B104" s="14">
        <f t="shared" ref="B104:G104" si="46">B95/B96</f>
        <v>0.42961165048543687</v>
      </c>
      <c r="C104" s="14">
        <f t="shared" si="46"/>
        <v>0.41134751773049644</v>
      </c>
      <c r="D104" s="14">
        <f t="shared" si="46"/>
        <v>0.38344226579520696</v>
      </c>
      <c r="E104" s="14">
        <f t="shared" si="46"/>
        <v>0.37749737118822291</v>
      </c>
      <c r="F104" s="14">
        <f t="shared" si="46"/>
        <v>0.37162837162837165</v>
      </c>
      <c r="G104" s="14">
        <f t="shared" si="46"/>
        <v>0.35787321063394684</v>
      </c>
    </row>
    <row r="105" spans="1:7" x14ac:dyDescent="0.2">
      <c r="B105" s="62"/>
      <c r="C105" s="62"/>
      <c r="D105" s="62"/>
    </row>
    <row r="106" spans="1:7" x14ac:dyDescent="0.2">
      <c r="A106" t="s">
        <v>5</v>
      </c>
      <c r="B106" s="59" t="str">
        <f t="shared" ref="B106:G106" si="47">B92</f>
        <v>Q4-10</v>
      </c>
      <c r="C106" s="59" t="str">
        <f t="shared" si="47"/>
        <v>Q4-11</v>
      </c>
      <c r="D106" s="59" t="str">
        <f t="shared" si="47"/>
        <v>Q4-12</v>
      </c>
      <c r="E106" s="59" t="str">
        <f t="shared" si="47"/>
        <v>Q4-13</v>
      </c>
      <c r="F106" s="59" t="str">
        <f t="shared" si="47"/>
        <v>Q4-14</v>
      </c>
      <c r="G106" s="59" t="str">
        <f t="shared" si="47"/>
        <v>Q4-15</v>
      </c>
    </row>
    <row r="107" spans="1:7" x14ac:dyDescent="0.2">
      <c r="A107" s="102" t="s">
        <v>114</v>
      </c>
      <c r="B107" s="56">
        <f t="shared" ref="B107:G107" si="48">B144</f>
        <v>591</v>
      </c>
      <c r="C107" s="56">
        <f t="shared" si="48"/>
        <v>680</v>
      </c>
      <c r="D107" s="56">
        <f t="shared" si="48"/>
        <v>770</v>
      </c>
      <c r="E107" s="56">
        <f t="shared" si="48"/>
        <v>851</v>
      </c>
      <c r="F107" s="56">
        <f t="shared" si="48"/>
        <v>911</v>
      </c>
      <c r="G107" s="56">
        <f t="shared" si="48"/>
        <v>991</v>
      </c>
    </row>
    <row r="108" spans="1:7" x14ac:dyDescent="0.2">
      <c r="A108" s="102" t="s">
        <v>115</v>
      </c>
      <c r="B108" s="56">
        <f t="shared" ref="B108:G108" si="49">B165</f>
        <v>89</v>
      </c>
      <c r="C108" s="56">
        <f t="shared" si="49"/>
        <v>79</v>
      </c>
      <c r="D108" s="56">
        <f t="shared" si="49"/>
        <v>76</v>
      </c>
      <c r="E108" s="56">
        <f t="shared" si="49"/>
        <v>75</v>
      </c>
      <c r="F108" s="56">
        <f t="shared" si="49"/>
        <v>67</v>
      </c>
      <c r="G108" s="56">
        <f t="shared" si="49"/>
        <v>72</v>
      </c>
    </row>
    <row r="109" spans="1:7" x14ac:dyDescent="0.2">
      <c r="A109" s="103" t="s">
        <v>116</v>
      </c>
      <c r="B109" s="56">
        <f t="shared" ref="B109:G109" si="50">B172</f>
        <v>12</v>
      </c>
      <c r="C109" s="56">
        <f t="shared" si="50"/>
        <v>24</v>
      </c>
      <c r="D109" s="56">
        <f t="shared" si="50"/>
        <v>17</v>
      </c>
      <c r="E109" s="56">
        <f t="shared" si="50"/>
        <v>18</v>
      </c>
      <c r="F109" s="56">
        <f t="shared" si="50"/>
        <v>13</v>
      </c>
      <c r="G109" s="56">
        <f t="shared" si="50"/>
        <v>24</v>
      </c>
    </row>
    <row r="110" spans="1:7" x14ac:dyDescent="0.2">
      <c r="A110" t="s">
        <v>13</v>
      </c>
      <c r="B110" s="82">
        <f t="shared" ref="B110:G110" si="51">B151</f>
        <v>525</v>
      </c>
      <c r="C110" s="82">
        <f t="shared" si="51"/>
        <v>483</v>
      </c>
      <c r="D110" s="82">
        <f t="shared" si="51"/>
        <v>455</v>
      </c>
      <c r="E110" s="82">
        <f t="shared" si="51"/>
        <v>419</v>
      </c>
      <c r="F110" s="82">
        <f t="shared" si="51"/>
        <v>393</v>
      </c>
      <c r="G110" s="82">
        <f t="shared" si="51"/>
        <v>358</v>
      </c>
    </row>
    <row r="111" spans="1:7" x14ac:dyDescent="0.2">
      <c r="A111" t="s">
        <v>1</v>
      </c>
      <c r="B111" s="56">
        <f t="shared" ref="B111:G111" si="52">SUM(B107:B110)</f>
        <v>1217</v>
      </c>
      <c r="C111" s="56">
        <f t="shared" si="52"/>
        <v>1266</v>
      </c>
      <c r="D111" s="56">
        <f t="shared" si="52"/>
        <v>1318</v>
      </c>
      <c r="E111" s="56">
        <f t="shared" si="52"/>
        <v>1363</v>
      </c>
      <c r="F111" s="56">
        <f t="shared" si="52"/>
        <v>1384</v>
      </c>
      <c r="G111" s="56">
        <f t="shared" si="52"/>
        <v>1445</v>
      </c>
    </row>
    <row r="112" spans="1:7" x14ac:dyDescent="0.2">
      <c r="B112" s="72"/>
    </row>
    <row r="113" spans="1:41" x14ac:dyDescent="0.2">
      <c r="B113" s="59"/>
    </row>
    <row r="114" spans="1:41" x14ac:dyDescent="0.2">
      <c r="A114" t="s">
        <v>75</v>
      </c>
      <c r="B114" s="59" t="str">
        <f t="shared" ref="B114:G114" si="53">+B106</f>
        <v>Q4-10</v>
      </c>
      <c r="C114" s="59" t="str">
        <f t="shared" si="53"/>
        <v>Q4-11</v>
      </c>
      <c r="D114" s="59" t="str">
        <f t="shared" si="53"/>
        <v>Q4-12</v>
      </c>
      <c r="E114" s="59" t="str">
        <f t="shared" si="53"/>
        <v>Q4-13</v>
      </c>
      <c r="F114" s="59" t="str">
        <f t="shared" si="53"/>
        <v>Q4-14</v>
      </c>
      <c r="G114" s="59" t="str">
        <f t="shared" si="53"/>
        <v>Q4-15</v>
      </c>
      <c r="I114" s="68"/>
    </row>
    <row r="115" spans="1:41" x14ac:dyDescent="0.2">
      <c r="A115" s="102" t="s">
        <v>114</v>
      </c>
      <c r="B115" s="69">
        <f t="shared" ref="B115:G115" si="54">1-B116-B117-B118</f>
        <v>0.49861133935907964</v>
      </c>
      <c r="C115" s="69">
        <f t="shared" si="54"/>
        <v>0.53999999999999992</v>
      </c>
      <c r="D115" s="69">
        <f t="shared" si="54"/>
        <v>0.56999999999999995</v>
      </c>
      <c r="E115" s="69">
        <f t="shared" si="54"/>
        <v>0.61999999999999988</v>
      </c>
      <c r="F115" s="69">
        <f t="shared" si="54"/>
        <v>0.65999999999999992</v>
      </c>
      <c r="G115" s="69">
        <f t="shared" si="54"/>
        <v>0.67999999999999994</v>
      </c>
    </row>
    <row r="116" spans="1:41" x14ac:dyDescent="0.2">
      <c r="A116" s="102" t="s">
        <v>115</v>
      </c>
      <c r="B116" s="69">
        <f t="shared" ref="B116:G116" si="55">ROUND(B108/B111,2)</f>
        <v>7.0000000000000007E-2</v>
      </c>
      <c r="C116" s="69">
        <f t="shared" si="55"/>
        <v>0.06</v>
      </c>
      <c r="D116" s="69">
        <f t="shared" si="55"/>
        <v>0.06</v>
      </c>
      <c r="E116" s="69">
        <f t="shared" si="55"/>
        <v>0.06</v>
      </c>
      <c r="F116" s="69">
        <f t="shared" si="55"/>
        <v>0.05</v>
      </c>
      <c r="G116" s="69">
        <f t="shared" si="55"/>
        <v>0.05</v>
      </c>
      <c r="H116" s="69"/>
    </row>
    <row r="117" spans="1:41" x14ac:dyDescent="0.2">
      <c r="A117" s="103" t="s">
        <v>116</v>
      </c>
      <c r="B117" s="69">
        <f t="shared" ref="B117:G117" si="56">ROUND(B109/B111,2)</f>
        <v>0.01</v>
      </c>
      <c r="C117" s="69">
        <f t="shared" si="56"/>
        <v>0.02</v>
      </c>
      <c r="D117" s="69">
        <f t="shared" si="56"/>
        <v>0.01</v>
      </c>
      <c r="E117" s="69">
        <f t="shared" si="56"/>
        <v>0.01</v>
      </c>
      <c r="F117" s="69">
        <f t="shared" si="56"/>
        <v>0.01</v>
      </c>
      <c r="G117" s="69">
        <f t="shared" si="56"/>
        <v>0.02</v>
      </c>
    </row>
    <row r="118" spans="1:41" x14ac:dyDescent="0.2">
      <c r="A118" t="s">
        <v>189</v>
      </c>
      <c r="B118" s="69">
        <f>(B110/B111)-0.01</f>
        <v>0.42138866064092029</v>
      </c>
      <c r="C118" s="69">
        <f>ROUND(C110/C111,2)</f>
        <v>0.38</v>
      </c>
      <c r="D118" s="69">
        <f>ROUND(D110/D111,2)+0.01</f>
        <v>0.36</v>
      </c>
      <c r="E118" s="69">
        <f>ROUND(E110/E111,2)</f>
        <v>0.31</v>
      </c>
      <c r="F118" s="69">
        <f>ROUND(F110/F111,2)</f>
        <v>0.28000000000000003</v>
      </c>
      <c r="G118" s="69">
        <f>ROUND(G110/G111,2)</f>
        <v>0.25</v>
      </c>
      <c r="I118" s="732" t="s">
        <v>237</v>
      </c>
      <c r="J118" s="732"/>
      <c r="K118" s="732"/>
      <c r="L118" s="732"/>
      <c r="M118" s="732"/>
      <c r="N118" s="102"/>
    </row>
    <row r="119" spans="1:41" x14ac:dyDescent="0.2">
      <c r="A119" t="s">
        <v>1</v>
      </c>
      <c r="B119" s="63">
        <f t="shared" ref="B119:G119" si="57">B111/B$111</f>
        <v>1</v>
      </c>
      <c r="C119" s="63">
        <f t="shared" si="57"/>
        <v>1</v>
      </c>
      <c r="D119" s="63">
        <f t="shared" si="57"/>
        <v>1</v>
      </c>
      <c r="E119" s="63">
        <f t="shared" si="57"/>
        <v>1</v>
      </c>
      <c r="F119" s="63">
        <f t="shared" si="57"/>
        <v>1</v>
      </c>
      <c r="G119" s="63">
        <f t="shared" si="57"/>
        <v>1</v>
      </c>
    </row>
    <row r="122" spans="1:41" ht="13.5" thickBot="1" x14ac:dyDescent="0.25"/>
    <row r="123" spans="1:41" ht="13.5" thickBot="1" x14ac:dyDescent="0.25">
      <c r="A123" s="10"/>
      <c r="B123" s="10"/>
      <c r="C123" s="48" t="s">
        <v>65</v>
      </c>
      <c r="D123" s="49" t="s">
        <v>252</v>
      </c>
      <c r="E123" s="49" t="s">
        <v>241</v>
      </c>
      <c r="F123" s="49" t="s">
        <v>231</v>
      </c>
      <c r="G123" s="49" t="s">
        <v>201</v>
      </c>
      <c r="H123" s="49" t="s">
        <v>188</v>
      </c>
      <c r="I123" s="49" t="s">
        <v>185</v>
      </c>
      <c r="J123" s="49" t="s">
        <v>184</v>
      </c>
      <c r="K123" s="49" t="s">
        <v>161</v>
      </c>
      <c r="L123" s="49" t="s">
        <v>147</v>
      </c>
      <c r="M123" s="49" t="s">
        <v>145</v>
      </c>
      <c r="N123" s="49" t="s">
        <v>141</v>
      </c>
      <c r="O123" s="49" t="s">
        <v>138</v>
      </c>
      <c r="P123" s="49" t="s">
        <v>133</v>
      </c>
      <c r="Q123" s="49" t="s">
        <v>132</v>
      </c>
      <c r="R123" s="49" t="s">
        <v>128</v>
      </c>
      <c r="S123" s="49" t="s">
        <v>126</v>
      </c>
      <c r="T123" s="49" t="s">
        <v>121</v>
      </c>
      <c r="U123" s="49" t="s">
        <v>120</v>
      </c>
      <c r="V123" s="49" t="s">
        <v>117</v>
      </c>
      <c r="W123" s="49" t="s">
        <v>100</v>
      </c>
      <c r="X123" s="49" t="s">
        <v>95</v>
      </c>
      <c r="Y123" s="49" t="s">
        <v>93</v>
      </c>
      <c r="Z123" s="49" t="s">
        <v>91</v>
      </c>
      <c r="AA123" s="49" t="s">
        <v>88</v>
      </c>
    </row>
    <row r="124" spans="1:41" x14ac:dyDescent="0.2">
      <c r="A124" s="45"/>
    </row>
    <row r="125" spans="1:41" x14ac:dyDescent="0.2">
      <c r="A125" s="8" t="s">
        <v>192</v>
      </c>
      <c r="B125" s="46">
        <f t="shared" ref="B125:B130" si="58">C125/$C$132</f>
        <v>0.11961301671064203</v>
      </c>
      <c r="C125" s="83">
        <f t="shared" ref="C125:C130" si="59">+D125+E125+F125+G125</f>
        <v>1496</v>
      </c>
      <c r="D125" s="83">
        <f>G151</f>
        <v>358</v>
      </c>
      <c r="E125" s="83">
        <f>G150</f>
        <v>373</v>
      </c>
      <c r="F125" s="83">
        <f>G149</f>
        <v>383</v>
      </c>
      <c r="G125" s="83">
        <f>G148</f>
        <v>382</v>
      </c>
      <c r="H125" s="83">
        <f>F151</f>
        <v>393</v>
      </c>
      <c r="I125" s="83">
        <f>F150</f>
        <v>399</v>
      </c>
      <c r="J125" s="83">
        <f>F149</f>
        <v>410</v>
      </c>
      <c r="K125" s="83">
        <f>F148</f>
        <v>413</v>
      </c>
      <c r="L125" s="83">
        <v>419</v>
      </c>
      <c r="M125" s="83">
        <v>430</v>
      </c>
      <c r="N125" s="83">
        <v>445</v>
      </c>
      <c r="O125" s="83">
        <v>441</v>
      </c>
      <c r="P125" s="83">
        <v>455</v>
      </c>
      <c r="Q125" s="83">
        <v>454</v>
      </c>
      <c r="R125" s="83">
        <v>463</v>
      </c>
      <c r="S125" s="83">
        <v>469</v>
      </c>
      <c r="T125" s="83">
        <v>483</v>
      </c>
      <c r="U125" s="83">
        <v>495</v>
      </c>
      <c r="V125" s="83">
        <v>502</v>
      </c>
      <c r="W125" s="83">
        <v>511</v>
      </c>
      <c r="X125" s="83">
        <v>525</v>
      </c>
      <c r="Y125" s="83">
        <v>538</v>
      </c>
      <c r="Z125" s="83">
        <v>552</v>
      </c>
      <c r="AA125" s="83">
        <v>562</v>
      </c>
    </row>
    <row r="126" spans="1:41" x14ac:dyDescent="0.2">
      <c r="A126" s="47" t="s">
        <v>68</v>
      </c>
      <c r="B126" s="46">
        <f t="shared" si="58"/>
        <v>0.30159110897897179</v>
      </c>
      <c r="C126" s="83">
        <f t="shared" si="59"/>
        <v>3772</v>
      </c>
      <c r="D126" s="83">
        <f>G144</f>
        <v>991</v>
      </c>
      <c r="E126" s="83">
        <f>G143</f>
        <v>950</v>
      </c>
      <c r="F126" s="83">
        <f>G142</f>
        <v>928</v>
      </c>
      <c r="G126" s="83">
        <f>G141</f>
        <v>903</v>
      </c>
      <c r="H126" s="83">
        <f>F144</f>
        <v>911</v>
      </c>
      <c r="I126" s="83">
        <f>F143</f>
        <v>858</v>
      </c>
      <c r="J126" s="83">
        <f>F142</f>
        <v>861</v>
      </c>
      <c r="K126" s="83">
        <f>F141</f>
        <v>842</v>
      </c>
      <c r="L126" s="83">
        <v>851</v>
      </c>
      <c r="M126" s="83">
        <v>801</v>
      </c>
      <c r="N126" s="83">
        <v>792</v>
      </c>
      <c r="O126" s="83">
        <v>764</v>
      </c>
      <c r="P126" s="83">
        <v>770</v>
      </c>
      <c r="Q126" s="83">
        <v>737</v>
      </c>
      <c r="R126" s="83">
        <v>689</v>
      </c>
      <c r="S126" s="83">
        <v>700</v>
      </c>
      <c r="T126" s="83">
        <f>C144</f>
        <v>680</v>
      </c>
      <c r="U126" s="83">
        <f>C143</f>
        <v>644</v>
      </c>
      <c r="V126" s="83">
        <f>C142</f>
        <v>635</v>
      </c>
      <c r="W126" s="83">
        <f>C141</f>
        <v>619</v>
      </c>
      <c r="X126" s="83">
        <v>591</v>
      </c>
      <c r="Y126" s="83">
        <v>562</v>
      </c>
      <c r="Z126" s="83">
        <v>557</v>
      </c>
      <c r="AA126" s="83">
        <v>558</v>
      </c>
      <c r="AO126" s="50"/>
    </row>
    <row r="127" spans="1:41" x14ac:dyDescent="0.2">
      <c r="A127" s="47" t="s">
        <v>69</v>
      </c>
      <c r="B127" s="46">
        <f t="shared" si="58"/>
        <v>1.9029343567602143E-2</v>
      </c>
      <c r="C127" s="83">
        <f t="shared" si="59"/>
        <v>238</v>
      </c>
      <c r="D127" s="83">
        <f>G165</f>
        <v>72</v>
      </c>
      <c r="E127" s="83">
        <f>G164</f>
        <v>53</v>
      </c>
      <c r="F127" s="83">
        <f>G163</f>
        <v>57</v>
      </c>
      <c r="G127" s="83">
        <f>G162</f>
        <v>56</v>
      </c>
      <c r="H127" s="83">
        <f>F165</f>
        <v>67</v>
      </c>
      <c r="I127" s="83">
        <f>F164</f>
        <v>58</v>
      </c>
      <c r="J127" s="83">
        <f>F163</f>
        <v>63</v>
      </c>
      <c r="K127" s="83">
        <f>F162</f>
        <v>67</v>
      </c>
      <c r="L127" s="83">
        <v>75</v>
      </c>
      <c r="M127" s="83">
        <v>63</v>
      </c>
      <c r="N127" s="83">
        <v>63</v>
      </c>
      <c r="O127" s="83">
        <v>66</v>
      </c>
      <c r="P127" s="83">
        <v>76</v>
      </c>
      <c r="Q127" s="83">
        <v>65</v>
      </c>
      <c r="R127" s="83">
        <v>64</v>
      </c>
      <c r="S127" s="83">
        <v>67</v>
      </c>
      <c r="T127" s="83">
        <f>C165</f>
        <v>79</v>
      </c>
      <c r="U127" s="83">
        <f>C164</f>
        <v>75</v>
      </c>
      <c r="V127" s="83">
        <f>C163</f>
        <v>74</v>
      </c>
      <c r="W127" s="83">
        <f>C162</f>
        <v>68</v>
      </c>
      <c r="X127" s="83">
        <v>89</v>
      </c>
      <c r="Y127" s="83">
        <v>64.000000000000014</v>
      </c>
      <c r="Z127" s="83">
        <v>62</v>
      </c>
      <c r="AA127" s="83">
        <v>68</v>
      </c>
    </row>
    <row r="128" spans="1:41" x14ac:dyDescent="0.2">
      <c r="A128" s="8" t="s">
        <v>104</v>
      </c>
      <c r="B128" s="46">
        <f t="shared" si="58"/>
        <v>5.4369553050291836E-3</v>
      </c>
      <c r="C128" s="83">
        <f t="shared" si="59"/>
        <v>68</v>
      </c>
      <c r="D128" s="83">
        <f>F171</f>
        <v>29</v>
      </c>
      <c r="E128" s="83">
        <f>G171</f>
        <v>12</v>
      </c>
      <c r="F128" s="83">
        <f>G170</f>
        <v>12</v>
      </c>
      <c r="G128" s="83">
        <f>G169</f>
        <v>15</v>
      </c>
      <c r="H128" s="83">
        <f>F172</f>
        <v>13</v>
      </c>
      <c r="I128" s="83">
        <f>F171</f>
        <v>29</v>
      </c>
      <c r="J128" s="83">
        <f>F170</f>
        <v>13</v>
      </c>
      <c r="K128" s="83">
        <f>F169</f>
        <v>18</v>
      </c>
      <c r="L128" s="83">
        <v>18</v>
      </c>
      <c r="M128" s="83">
        <v>17</v>
      </c>
      <c r="N128" s="83">
        <v>16</v>
      </c>
      <c r="O128" s="83">
        <v>13</v>
      </c>
      <c r="P128" s="83">
        <v>17</v>
      </c>
      <c r="Q128" s="83">
        <v>17</v>
      </c>
      <c r="R128" s="83">
        <v>21</v>
      </c>
      <c r="S128" s="83">
        <v>12</v>
      </c>
      <c r="T128" s="83">
        <f>C172</f>
        <v>24</v>
      </c>
      <c r="U128" s="83">
        <f>C171</f>
        <v>11</v>
      </c>
      <c r="V128" s="83">
        <f>C170</f>
        <v>10</v>
      </c>
      <c r="W128" s="83">
        <f>C169</f>
        <v>25</v>
      </c>
      <c r="X128" s="83">
        <v>12</v>
      </c>
      <c r="Y128" s="83">
        <v>15</v>
      </c>
      <c r="Z128" s="83">
        <v>13</v>
      </c>
      <c r="AA128" s="83">
        <v>12</v>
      </c>
    </row>
    <row r="129" spans="1:27" x14ac:dyDescent="0.2">
      <c r="A129" s="47" t="s">
        <v>67</v>
      </c>
      <c r="B129" s="46">
        <f t="shared" si="58"/>
        <v>0.55360997841208925</v>
      </c>
      <c r="C129" s="83">
        <f t="shared" si="59"/>
        <v>6924</v>
      </c>
      <c r="D129" s="83">
        <f>'Wireless History'!B10</f>
        <v>1765</v>
      </c>
      <c r="E129" s="83">
        <f>'Wireless History'!C10</f>
        <v>1765</v>
      </c>
      <c r="F129" s="83">
        <f>'Wireless History'!D10</f>
        <v>1724</v>
      </c>
      <c r="G129" s="83">
        <f>'Wireless History'!E10</f>
        <v>1670</v>
      </c>
      <c r="H129" s="83">
        <v>1744</v>
      </c>
      <c r="I129" s="83">
        <v>1684</v>
      </c>
      <c r="J129" s="83">
        <v>1604</v>
      </c>
      <c r="K129" s="83">
        <v>1552</v>
      </c>
      <c r="L129" s="83">
        <v>1583</v>
      </c>
      <c r="M129" s="83">
        <v>1561</v>
      </c>
      <c r="N129" s="83">
        <v>1510</v>
      </c>
      <c r="O129" s="83">
        <v>1472</v>
      </c>
      <c r="P129" s="83">
        <v>1533</v>
      </c>
      <c r="Q129" s="83" t="s">
        <v>244</v>
      </c>
      <c r="R129" s="83">
        <v>1428</v>
      </c>
      <c r="S129" s="83">
        <v>1383</v>
      </c>
      <c r="T129" s="83">
        <f>'Wireless History'!F10</f>
        <v>1744</v>
      </c>
      <c r="U129" s="83">
        <f>'Wireless History'!G10</f>
        <v>1684</v>
      </c>
      <c r="V129" s="83">
        <f>'Wireless History'!H10</f>
        <v>1604</v>
      </c>
      <c r="W129" s="83">
        <f>'Wireless History'!I10</f>
        <v>1552</v>
      </c>
      <c r="X129" s="83">
        <v>1338</v>
      </c>
      <c r="Y129" s="83">
        <v>1282</v>
      </c>
      <c r="Z129" s="83">
        <v>1217</v>
      </c>
      <c r="AA129" s="83">
        <v>1177</v>
      </c>
    </row>
    <row r="130" spans="1:27" x14ac:dyDescent="0.2">
      <c r="A130" s="8" t="s">
        <v>105</v>
      </c>
      <c r="B130" s="46">
        <f t="shared" si="58"/>
        <v>7.1959702566562727E-4</v>
      </c>
      <c r="C130" s="83">
        <f t="shared" si="59"/>
        <v>9</v>
      </c>
      <c r="D130" s="83">
        <f>'Wireless History'!B11</f>
        <v>7</v>
      </c>
      <c r="E130" s="83">
        <f>'Wireless History'!C11</f>
        <v>2</v>
      </c>
      <c r="F130" s="83">
        <f>'Wireless History'!D11</f>
        <v>-2</v>
      </c>
      <c r="G130" s="83">
        <f>'Wireless History'!E11</f>
        <v>2</v>
      </c>
      <c r="H130" s="83">
        <v>0</v>
      </c>
      <c r="I130" s="83">
        <v>0</v>
      </c>
      <c r="J130" s="83">
        <v>0</v>
      </c>
      <c r="K130" s="83">
        <v>3</v>
      </c>
      <c r="L130" s="83">
        <v>2</v>
      </c>
      <c r="M130" s="83">
        <v>2</v>
      </c>
      <c r="N130" s="83">
        <v>0</v>
      </c>
      <c r="O130" s="83">
        <v>0</v>
      </c>
      <c r="P130" s="83">
        <v>0</v>
      </c>
      <c r="Q130" s="83">
        <v>2</v>
      </c>
      <c r="R130" s="83">
        <v>0</v>
      </c>
      <c r="S130" s="83">
        <v>0</v>
      </c>
      <c r="T130" s="83">
        <f>'Wireless History'!F11</f>
        <v>0</v>
      </c>
      <c r="U130" s="83">
        <f>'Wireless History'!G11</f>
        <v>0</v>
      </c>
      <c r="V130" s="83">
        <f>'Wireless History'!H11</f>
        <v>0</v>
      </c>
      <c r="W130" s="83">
        <f>'Wireless History'!I11</f>
        <v>3</v>
      </c>
      <c r="X130" s="83">
        <v>-1</v>
      </c>
      <c r="Y130" s="83">
        <v>0</v>
      </c>
      <c r="Z130" s="83">
        <v>-1</v>
      </c>
      <c r="AA130" s="83">
        <v>0</v>
      </c>
    </row>
    <row r="131" spans="1:27" ht="13.5" thickBot="1" x14ac:dyDescent="0.25">
      <c r="A131" s="47"/>
      <c r="B131" s="4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3.5" thickBot="1" x14ac:dyDescent="0.25">
      <c r="A132" s="51" t="s">
        <v>66</v>
      </c>
      <c r="B132" s="52">
        <f>SUM(B125:B129)</f>
        <v>0.99928040297433451</v>
      </c>
      <c r="C132" s="84">
        <f>SUM(C125:C131)</f>
        <v>12507</v>
      </c>
      <c r="D132" s="100">
        <f>SUM(D125:D130)</f>
        <v>3222</v>
      </c>
      <c r="E132" s="100">
        <f>SUM(E125:E130)</f>
        <v>3155</v>
      </c>
      <c r="F132" s="100">
        <f>SUM(F125:F130)</f>
        <v>3102</v>
      </c>
      <c r="G132" s="100">
        <f>SUM(G125:G130)</f>
        <v>3028</v>
      </c>
      <c r="H132" s="100">
        <f t="shared" ref="H132:AA132" si="60">SUM(H125:H130)</f>
        <v>3128</v>
      </c>
      <c r="I132" s="100">
        <f t="shared" si="60"/>
        <v>3028</v>
      </c>
      <c r="J132" s="100">
        <f t="shared" si="60"/>
        <v>2951</v>
      </c>
      <c r="K132" s="100">
        <f t="shared" si="60"/>
        <v>2895</v>
      </c>
      <c r="L132" s="100">
        <f t="shared" si="60"/>
        <v>2948</v>
      </c>
      <c r="M132" s="100">
        <f t="shared" si="60"/>
        <v>2874</v>
      </c>
      <c r="N132" s="100">
        <f t="shared" si="60"/>
        <v>2826</v>
      </c>
      <c r="O132" s="100">
        <f t="shared" si="60"/>
        <v>2756</v>
      </c>
      <c r="P132" s="100">
        <f t="shared" si="60"/>
        <v>2851</v>
      </c>
      <c r="Q132" s="100">
        <f t="shared" si="60"/>
        <v>1275</v>
      </c>
      <c r="R132" s="100">
        <f t="shared" si="60"/>
        <v>2665</v>
      </c>
      <c r="S132" s="100">
        <f t="shared" si="60"/>
        <v>2631</v>
      </c>
      <c r="T132" s="100">
        <f t="shared" si="60"/>
        <v>3010</v>
      </c>
      <c r="U132" s="100">
        <f t="shared" si="60"/>
        <v>2909</v>
      </c>
      <c r="V132" s="100">
        <f t="shared" si="60"/>
        <v>2825</v>
      </c>
      <c r="W132" s="100">
        <f t="shared" si="60"/>
        <v>2778</v>
      </c>
      <c r="X132" s="100">
        <f t="shared" si="60"/>
        <v>2554</v>
      </c>
      <c r="Y132" s="100">
        <f t="shared" si="60"/>
        <v>2461</v>
      </c>
      <c r="Z132" s="100">
        <f t="shared" si="60"/>
        <v>2400</v>
      </c>
      <c r="AA132" s="100">
        <f t="shared" si="60"/>
        <v>2377</v>
      </c>
    </row>
    <row r="133" spans="1:27" ht="13.5" thickTop="1" x14ac:dyDescent="0.2">
      <c r="F133" s="68"/>
      <c r="G133" s="68"/>
      <c r="H133" s="68"/>
      <c r="I133" s="68"/>
      <c r="J133" s="68"/>
      <c r="K133" s="68"/>
      <c r="L133" s="68"/>
      <c r="M133" s="68"/>
      <c r="N133" s="68"/>
      <c r="O133" s="68"/>
      <c r="P133" s="68"/>
    </row>
    <row r="134" spans="1:27" x14ac:dyDescent="0.2">
      <c r="F134" s="72"/>
      <c r="G134" s="72"/>
      <c r="K134" s="72"/>
    </row>
    <row r="135" spans="1:27" x14ac:dyDescent="0.2">
      <c r="D135" s="68"/>
    </row>
    <row r="136" spans="1:27" x14ac:dyDescent="0.2">
      <c r="F136" s="68"/>
      <c r="G136" s="68"/>
      <c r="H136" s="68"/>
      <c r="I136" s="68"/>
      <c r="J136" s="68"/>
      <c r="K136" s="68"/>
      <c r="L136" s="68"/>
      <c r="M136" s="68"/>
      <c r="N136" s="68"/>
      <c r="O136" s="68"/>
      <c r="P136" s="68"/>
    </row>
    <row r="139" spans="1:27" x14ac:dyDescent="0.2">
      <c r="A139" t="s">
        <v>5</v>
      </c>
    </row>
    <row r="140" spans="1:27" x14ac:dyDescent="0.2">
      <c r="A140" s="71" t="s">
        <v>38</v>
      </c>
      <c r="B140" s="3">
        <v>2010</v>
      </c>
      <c r="C140" s="3">
        <v>2011</v>
      </c>
      <c r="D140" s="3">
        <v>2012</v>
      </c>
      <c r="E140" s="3">
        <v>2013</v>
      </c>
      <c r="F140" s="3">
        <v>2014</v>
      </c>
      <c r="G140" s="3">
        <v>2015</v>
      </c>
    </row>
    <row r="141" spans="1:27" x14ac:dyDescent="0.2">
      <c r="A141" t="s">
        <v>44</v>
      </c>
      <c r="B141" s="56">
        <f>K2</f>
        <v>558</v>
      </c>
      <c r="C141" s="56">
        <v>619</v>
      </c>
      <c r="D141" s="56">
        <v>700</v>
      </c>
      <c r="E141" s="56">
        <v>764</v>
      </c>
      <c r="F141" s="56">
        <v>842</v>
      </c>
      <c r="G141" s="56">
        <f>'Wireline History'!$E$8</f>
        <v>903</v>
      </c>
    </row>
    <row r="142" spans="1:27" x14ac:dyDescent="0.2">
      <c r="A142" t="s">
        <v>45</v>
      </c>
      <c r="B142" s="56">
        <f>K3</f>
        <v>557</v>
      </c>
      <c r="C142" s="56">
        <v>635</v>
      </c>
      <c r="D142" s="56">
        <v>689</v>
      </c>
      <c r="E142" s="56">
        <v>792</v>
      </c>
      <c r="F142" s="56">
        <v>861</v>
      </c>
      <c r="G142" s="56">
        <f>'Wireline History'!$D8</f>
        <v>928</v>
      </c>
    </row>
    <row r="143" spans="1:27" x14ac:dyDescent="0.2">
      <c r="A143" t="s">
        <v>46</v>
      </c>
      <c r="B143" s="56">
        <f>K4</f>
        <v>562</v>
      </c>
      <c r="C143" s="56">
        <v>644</v>
      </c>
      <c r="D143" s="56">
        <v>737</v>
      </c>
      <c r="E143" s="56">
        <v>801</v>
      </c>
      <c r="F143" s="56">
        <v>858</v>
      </c>
      <c r="G143" s="56">
        <f>'Wireline History'!$C8</f>
        <v>950</v>
      </c>
    </row>
    <row r="144" spans="1:27" x14ac:dyDescent="0.2">
      <c r="A144" t="s">
        <v>47</v>
      </c>
      <c r="B144" s="82">
        <f>K5</f>
        <v>591</v>
      </c>
      <c r="C144" s="82">
        <v>680</v>
      </c>
      <c r="D144" s="82">
        <v>770</v>
      </c>
      <c r="E144" s="82">
        <v>851</v>
      </c>
      <c r="F144" s="82">
        <v>911</v>
      </c>
      <c r="G144" s="82">
        <f>'Wireline History'!$B8</f>
        <v>991</v>
      </c>
    </row>
    <row r="145" spans="1:12" x14ac:dyDescent="0.2">
      <c r="A145" t="s">
        <v>58</v>
      </c>
      <c r="B145" s="56">
        <f t="shared" ref="B145:G145" si="61">SUM(B141:B144)</f>
        <v>2268</v>
      </c>
      <c r="C145" s="56">
        <f t="shared" si="61"/>
        <v>2578</v>
      </c>
      <c r="D145" s="56">
        <f t="shared" si="61"/>
        <v>2896</v>
      </c>
      <c r="E145" s="56">
        <f t="shared" si="61"/>
        <v>3208</v>
      </c>
      <c r="F145" s="56">
        <f t="shared" si="61"/>
        <v>3472</v>
      </c>
      <c r="G145" s="56">
        <f t="shared" si="61"/>
        <v>3772</v>
      </c>
    </row>
    <row r="146" spans="1:12" x14ac:dyDescent="0.2">
      <c r="J146">
        <v>801</v>
      </c>
      <c r="K146">
        <v>792</v>
      </c>
      <c r="L146">
        <v>764</v>
      </c>
    </row>
    <row r="147" spans="1:12" x14ac:dyDescent="0.2">
      <c r="A147" s="104" t="s">
        <v>191</v>
      </c>
      <c r="B147" s="3">
        <v>2010</v>
      </c>
      <c r="C147" s="3">
        <v>2011</v>
      </c>
      <c r="D147" s="3">
        <f>D140</f>
        <v>2012</v>
      </c>
      <c r="E147" s="3">
        <f>E140</f>
        <v>2013</v>
      </c>
      <c r="F147" s="3">
        <f>F140</f>
        <v>2014</v>
      </c>
      <c r="G147" s="3">
        <f>G140</f>
        <v>2015</v>
      </c>
      <c r="J147">
        <v>334</v>
      </c>
      <c r="K147">
        <v>338</v>
      </c>
      <c r="L147">
        <v>340</v>
      </c>
    </row>
    <row r="148" spans="1:12" x14ac:dyDescent="0.2">
      <c r="A148" t="s">
        <v>44</v>
      </c>
      <c r="B148" s="56">
        <v>562</v>
      </c>
      <c r="C148" s="56">
        <v>511</v>
      </c>
      <c r="D148" s="56">
        <v>469</v>
      </c>
      <c r="E148" s="56">
        <v>441</v>
      </c>
      <c r="F148" s="56">
        <v>413</v>
      </c>
      <c r="G148" s="56">
        <f>'Wireline History'!E9</f>
        <v>382</v>
      </c>
      <c r="J148">
        <v>96</v>
      </c>
      <c r="K148">
        <v>107</v>
      </c>
      <c r="L148">
        <v>101</v>
      </c>
    </row>
    <row r="149" spans="1:12" x14ac:dyDescent="0.2">
      <c r="A149" t="s">
        <v>45</v>
      </c>
      <c r="B149" s="56">
        <v>552</v>
      </c>
      <c r="C149" s="56">
        <v>502</v>
      </c>
      <c r="D149" s="56">
        <v>463</v>
      </c>
      <c r="E149" s="56">
        <v>445</v>
      </c>
      <c r="F149" s="56">
        <v>410</v>
      </c>
      <c r="G149" s="56">
        <f>'Wireline History'!D9</f>
        <v>383</v>
      </c>
      <c r="J149">
        <v>63</v>
      </c>
      <c r="K149">
        <v>63</v>
      </c>
      <c r="L149">
        <v>66</v>
      </c>
    </row>
    <row r="150" spans="1:12" x14ac:dyDescent="0.2">
      <c r="A150" t="s">
        <v>46</v>
      </c>
      <c r="B150" s="56">
        <v>538</v>
      </c>
      <c r="C150" s="56">
        <v>495</v>
      </c>
      <c r="D150" s="56">
        <v>454</v>
      </c>
      <c r="E150" s="56">
        <v>430</v>
      </c>
      <c r="F150" s="56">
        <v>399</v>
      </c>
      <c r="G150" s="56">
        <f>'Wireline History'!C9</f>
        <v>373</v>
      </c>
      <c r="J150">
        <v>1294</v>
      </c>
      <c r="K150">
        <v>1300</v>
      </c>
      <c r="L150">
        <v>1271</v>
      </c>
    </row>
    <row r="151" spans="1:12" x14ac:dyDescent="0.2">
      <c r="A151" t="s">
        <v>47</v>
      </c>
      <c r="B151" s="82">
        <v>525</v>
      </c>
      <c r="C151" s="82">
        <v>483</v>
      </c>
      <c r="D151" s="82">
        <v>455</v>
      </c>
      <c r="E151" s="82">
        <v>419</v>
      </c>
      <c r="F151" s="82">
        <v>393</v>
      </c>
      <c r="G151" s="82">
        <f>'Wireline History'!B9</f>
        <v>358</v>
      </c>
      <c r="J151">
        <v>17</v>
      </c>
      <c r="K151">
        <v>16</v>
      </c>
      <c r="L151">
        <v>13</v>
      </c>
    </row>
    <row r="152" spans="1:12" x14ac:dyDescent="0.2">
      <c r="A152" t="s">
        <v>58</v>
      </c>
      <c r="B152" s="56">
        <f t="shared" ref="B152:G152" si="62">SUM(B148:B151)</f>
        <v>2177</v>
      </c>
      <c r="C152" s="56">
        <f t="shared" si="62"/>
        <v>1991</v>
      </c>
      <c r="D152" s="56">
        <f t="shared" si="62"/>
        <v>1841</v>
      </c>
      <c r="E152" s="56">
        <f t="shared" si="62"/>
        <v>1735</v>
      </c>
      <c r="F152" s="56">
        <f t="shared" si="62"/>
        <v>1615</v>
      </c>
      <c r="G152" s="56">
        <f t="shared" si="62"/>
        <v>1496</v>
      </c>
      <c r="J152">
        <v>1311</v>
      </c>
      <c r="K152">
        <v>1316</v>
      </c>
      <c r="L152">
        <v>1284</v>
      </c>
    </row>
    <row r="153" spans="1:12" x14ac:dyDescent="0.2">
      <c r="B153" s="56"/>
      <c r="C153" s="56"/>
      <c r="D153" s="56"/>
      <c r="E153" s="56"/>
      <c r="F153" s="56"/>
      <c r="G153" s="56"/>
      <c r="J153">
        <v>43</v>
      </c>
      <c r="K153">
        <v>42</v>
      </c>
      <c r="L153">
        <v>41</v>
      </c>
    </row>
    <row r="154" spans="1:12" x14ac:dyDescent="0.2">
      <c r="A154" t="s">
        <v>79</v>
      </c>
      <c r="B154" s="3">
        <v>2010</v>
      </c>
      <c r="C154" s="3">
        <v>2011</v>
      </c>
      <c r="D154" s="3">
        <v>2012</v>
      </c>
      <c r="E154" s="3">
        <f>E147</f>
        <v>2013</v>
      </c>
      <c r="F154" s="3">
        <f>F147</f>
        <v>2014</v>
      </c>
      <c r="G154" s="3">
        <f>G147</f>
        <v>2015</v>
      </c>
      <c r="J154">
        <v>1354</v>
      </c>
      <c r="K154">
        <v>1358</v>
      </c>
      <c r="L154">
        <v>1325</v>
      </c>
    </row>
    <row r="155" spans="1:12" x14ac:dyDescent="0.2">
      <c r="A155" t="s">
        <v>44</v>
      </c>
      <c r="B155" s="56"/>
      <c r="C155" s="56"/>
      <c r="D155" s="56"/>
      <c r="E155" s="56"/>
      <c r="F155" s="56"/>
      <c r="G155" s="56"/>
    </row>
    <row r="156" spans="1:12" x14ac:dyDescent="0.2">
      <c r="A156" t="s">
        <v>45</v>
      </c>
      <c r="B156" s="56"/>
      <c r="C156" s="56"/>
      <c r="D156" s="56"/>
      <c r="E156" s="56"/>
      <c r="F156" s="56"/>
      <c r="G156" s="56"/>
    </row>
    <row r="157" spans="1:12" x14ac:dyDescent="0.2">
      <c r="A157" t="s">
        <v>46</v>
      </c>
      <c r="B157" s="56"/>
      <c r="C157" s="56"/>
      <c r="D157" s="56"/>
      <c r="E157" s="56"/>
      <c r="F157" s="56"/>
      <c r="G157" s="56"/>
    </row>
    <row r="158" spans="1:12" x14ac:dyDescent="0.2">
      <c r="A158" t="s">
        <v>47</v>
      </c>
      <c r="B158" s="82"/>
      <c r="C158" s="82"/>
      <c r="D158" s="82"/>
      <c r="E158" s="82"/>
      <c r="F158" s="82"/>
      <c r="G158" s="82"/>
    </row>
    <row r="159" spans="1:12" x14ac:dyDescent="0.2">
      <c r="A159" t="s">
        <v>58</v>
      </c>
      <c r="B159" s="56">
        <f t="shared" ref="B159:G159" si="63">SUM(B155:B158)</f>
        <v>0</v>
      </c>
      <c r="C159" s="56">
        <f t="shared" si="63"/>
        <v>0</v>
      </c>
      <c r="D159" s="56">
        <f t="shared" si="63"/>
        <v>0</v>
      </c>
      <c r="E159" s="56">
        <f t="shared" si="63"/>
        <v>0</v>
      </c>
      <c r="F159" s="56">
        <f t="shared" si="63"/>
        <v>0</v>
      </c>
      <c r="G159" s="56">
        <f t="shared" si="63"/>
        <v>0</v>
      </c>
    </row>
    <row r="161" spans="1:7" x14ac:dyDescent="0.2">
      <c r="A161" t="s">
        <v>80</v>
      </c>
      <c r="B161" s="3">
        <v>2010</v>
      </c>
      <c r="C161" s="3">
        <v>2011</v>
      </c>
      <c r="D161" s="3">
        <f>D154</f>
        <v>2012</v>
      </c>
      <c r="E161" s="3">
        <f>E154</f>
        <v>2013</v>
      </c>
      <c r="F161" s="3">
        <f>F154</f>
        <v>2014</v>
      </c>
      <c r="G161" s="3">
        <f>G154</f>
        <v>2015</v>
      </c>
    </row>
    <row r="162" spans="1:7" ht="11.25" customHeight="1" x14ac:dyDescent="0.2">
      <c r="A162" t="s">
        <v>44</v>
      </c>
      <c r="B162" s="56">
        <v>68</v>
      </c>
      <c r="C162" s="56">
        <v>68</v>
      </c>
      <c r="D162" s="56">
        <v>67</v>
      </c>
      <c r="E162" s="56">
        <v>66</v>
      </c>
      <c r="F162" s="56">
        <v>67</v>
      </c>
      <c r="G162" s="56">
        <f>'Wireline History'!E10</f>
        <v>56</v>
      </c>
    </row>
    <row r="163" spans="1:7" x14ac:dyDescent="0.2">
      <c r="A163" t="s">
        <v>45</v>
      </c>
      <c r="B163" s="56">
        <v>62</v>
      </c>
      <c r="C163" s="56">
        <v>74</v>
      </c>
      <c r="D163" s="56">
        <v>64</v>
      </c>
      <c r="E163" s="56">
        <v>63</v>
      </c>
      <c r="F163" s="56">
        <v>63</v>
      </c>
      <c r="G163" s="56">
        <f>'Wireline History'!D10</f>
        <v>57</v>
      </c>
    </row>
    <row r="164" spans="1:7" x14ac:dyDescent="0.2">
      <c r="A164" t="s">
        <v>46</v>
      </c>
      <c r="B164" s="56">
        <v>64.000000000000014</v>
      </c>
      <c r="C164" s="56">
        <v>75</v>
      </c>
      <c r="D164" s="56">
        <v>65</v>
      </c>
      <c r="E164" s="56">
        <v>63</v>
      </c>
      <c r="F164" s="56">
        <v>58</v>
      </c>
      <c r="G164" s="56">
        <f>'Wireline History'!C10</f>
        <v>53</v>
      </c>
    </row>
    <row r="165" spans="1:7" x14ac:dyDescent="0.2">
      <c r="A165" t="s">
        <v>47</v>
      </c>
      <c r="B165" s="82">
        <v>89</v>
      </c>
      <c r="C165" s="82">
        <v>79</v>
      </c>
      <c r="D165" s="82">
        <v>76</v>
      </c>
      <c r="E165" s="82">
        <v>75</v>
      </c>
      <c r="F165" s="82">
        <v>67</v>
      </c>
      <c r="G165" s="82">
        <f>'Wireline History'!B10</f>
        <v>72</v>
      </c>
    </row>
    <row r="166" spans="1:7" x14ac:dyDescent="0.2">
      <c r="A166" t="s">
        <v>58</v>
      </c>
      <c r="B166" s="56">
        <f t="shared" ref="B166:G166" si="64">SUM(B162:B165)</f>
        <v>283</v>
      </c>
      <c r="C166" s="56">
        <f t="shared" si="64"/>
        <v>296</v>
      </c>
      <c r="D166" s="56">
        <f t="shared" si="64"/>
        <v>272</v>
      </c>
      <c r="E166" s="56">
        <f t="shared" si="64"/>
        <v>267</v>
      </c>
      <c r="F166" s="56">
        <f t="shared" si="64"/>
        <v>255</v>
      </c>
      <c r="G166" s="56">
        <f t="shared" si="64"/>
        <v>238</v>
      </c>
    </row>
    <row r="168" spans="1:7" x14ac:dyDescent="0.2">
      <c r="A168" s="71" t="s">
        <v>103</v>
      </c>
      <c r="B168" s="3">
        <v>2010</v>
      </c>
      <c r="C168" s="3">
        <v>2011</v>
      </c>
      <c r="D168" s="3">
        <f>D161</f>
        <v>2012</v>
      </c>
      <c r="E168" s="3">
        <f>E161</f>
        <v>2013</v>
      </c>
      <c r="F168" s="3">
        <f>F161</f>
        <v>2014</v>
      </c>
      <c r="G168" s="3">
        <f>G161</f>
        <v>2015</v>
      </c>
    </row>
    <row r="169" spans="1:7" x14ac:dyDescent="0.2">
      <c r="A169" t="s">
        <v>44</v>
      </c>
      <c r="B169" s="56">
        <v>12</v>
      </c>
      <c r="C169" s="56">
        <v>25</v>
      </c>
      <c r="D169" s="56">
        <v>12</v>
      </c>
      <c r="E169" s="56">
        <v>13</v>
      </c>
      <c r="F169" s="56">
        <v>18</v>
      </c>
      <c r="G169" s="56">
        <f>'Wireline History'!E12</f>
        <v>15</v>
      </c>
    </row>
    <row r="170" spans="1:7" x14ac:dyDescent="0.2">
      <c r="A170" t="s">
        <v>45</v>
      </c>
      <c r="B170" s="56">
        <v>13</v>
      </c>
      <c r="C170" s="56">
        <v>10</v>
      </c>
      <c r="D170" s="56">
        <v>21</v>
      </c>
      <c r="E170" s="56">
        <v>16</v>
      </c>
      <c r="F170" s="56">
        <v>13</v>
      </c>
      <c r="G170" s="56">
        <f>'Wireline History'!D12</f>
        <v>12</v>
      </c>
    </row>
    <row r="171" spans="1:7" x14ac:dyDescent="0.2">
      <c r="A171" t="s">
        <v>46</v>
      </c>
      <c r="B171" s="56">
        <v>15</v>
      </c>
      <c r="C171" s="56">
        <v>11</v>
      </c>
      <c r="D171" s="56">
        <v>17</v>
      </c>
      <c r="E171" s="56">
        <v>17</v>
      </c>
      <c r="F171" s="56">
        <v>29</v>
      </c>
      <c r="G171" s="56">
        <f>'Wireline History'!C12</f>
        <v>12</v>
      </c>
    </row>
    <row r="172" spans="1:7" outlineLevel="1" x14ac:dyDescent="0.2">
      <c r="A172" t="s">
        <v>47</v>
      </c>
      <c r="B172" s="82">
        <v>12</v>
      </c>
      <c r="C172" s="82">
        <v>24</v>
      </c>
      <c r="D172" s="82">
        <v>17</v>
      </c>
      <c r="E172" s="82">
        <v>18</v>
      </c>
      <c r="F172" s="82">
        <v>13</v>
      </c>
      <c r="G172" s="82">
        <f>'Wireline History'!B12</f>
        <v>24</v>
      </c>
    </row>
    <row r="173" spans="1:7" outlineLevel="1" x14ac:dyDescent="0.2">
      <c r="A173" t="s">
        <v>58</v>
      </c>
      <c r="B173" s="56">
        <f t="shared" ref="B173:G173" si="65">SUM(B169:B172)</f>
        <v>52</v>
      </c>
      <c r="C173" s="56">
        <f t="shared" si="65"/>
        <v>70</v>
      </c>
      <c r="D173" s="56">
        <f t="shared" si="65"/>
        <v>67</v>
      </c>
      <c r="E173" s="56">
        <f t="shared" si="65"/>
        <v>64</v>
      </c>
      <c r="F173" s="56">
        <f t="shared" si="65"/>
        <v>73</v>
      </c>
      <c r="G173" s="56">
        <f t="shared" si="65"/>
        <v>63</v>
      </c>
    </row>
    <row r="174" spans="1:7" outlineLevel="1" x14ac:dyDescent="0.2"/>
    <row r="175" spans="1:7" outlineLevel="1" x14ac:dyDescent="0.2"/>
    <row r="176" spans="1:7" outlineLevel="1" x14ac:dyDescent="0.2">
      <c r="A176" s="104"/>
    </row>
    <row r="177" outlineLevel="1" x14ac:dyDescent="0.2"/>
    <row r="178" outlineLevel="1" x14ac:dyDescent="0.2"/>
    <row r="185" outlineLevel="1" x14ac:dyDescent="0.2"/>
    <row r="186" outlineLevel="1" x14ac:dyDescent="0.2"/>
    <row r="187" outlineLevel="1" x14ac:dyDescent="0.2"/>
    <row r="188" outlineLevel="1" x14ac:dyDescent="0.2"/>
    <row r="189" outlineLevel="1" x14ac:dyDescent="0.2"/>
    <row r="190" outlineLevel="1" x14ac:dyDescent="0.2"/>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B145:E147 B159:C173 B152:E152"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2.75" x14ac:dyDescent="0.2"/>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9"/>
  <sheetViews>
    <sheetView showGridLines="0" defaultGridColor="0" topLeftCell="A23" colorId="8" zoomScale="75" zoomScaleNormal="75" zoomScaleSheetLayoutView="70" zoomScalePageLayoutView="60" workbookViewId="0">
      <selection activeCell="E62" sqref="E62"/>
    </sheetView>
  </sheetViews>
  <sheetFormatPr defaultColWidth="8.85546875" defaultRowHeight="18" customHeight="1" x14ac:dyDescent="0.2"/>
  <cols>
    <col min="1" max="1" width="82.7109375" style="159" customWidth="1"/>
    <col min="2" max="2" width="11.42578125" style="159" customWidth="1"/>
    <col min="3" max="9" width="12.7109375" style="159" customWidth="1"/>
    <col min="10" max="10" width="2.7109375" style="159" customWidth="1"/>
    <col min="11" max="11" width="13.7109375" style="159" customWidth="1"/>
    <col min="12" max="12" width="12.7109375" style="159" customWidth="1"/>
    <col min="13" max="13" width="10.85546875" style="159" customWidth="1"/>
    <col min="14" max="14" width="10" style="159" customWidth="1"/>
    <col min="15" max="16" width="10" style="159" bestFit="1" customWidth="1"/>
    <col min="17" max="16384" width="8.85546875" style="159"/>
  </cols>
  <sheetData>
    <row r="1" spans="1:15" ht="24" customHeight="1" x14ac:dyDescent="0.35">
      <c r="A1" s="794" t="s">
        <v>12</v>
      </c>
      <c r="B1" s="794"/>
      <c r="C1" s="794"/>
      <c r="D1" s="794"/>
      <c r="E1" s="794"/>
      <c r="F1" s="794"/>
      <c r="G1" s="794"/>
      <c r="H1" s="794"/>
      <c r="I1" s="794"/>
      <c r="J1" s="794"/>
      <c r="K1" s="794"/>
      <c r="L1" s="794"/>
      <c r="O1" s="160"/>
    </row>
    <row r="2" spans="1:15" ht="24" customHeight="1" x14ac:dyDescent="0.3">
      <c r="A2" s="795" t="s">
        <v>214</v>
      </c>
      <c r="B2" s="795"/>
      <c r="C2" s="795"/>
      <c r="D2" s="795"/>
      <c r="E2" s="795"/>
      <c r="F2" s="795"/>
      <c r="G2" s="795"/>
      <c r="H2" s="795"/>
      <c r="I2" s="795"/>
      <c r="J2" s="795"/>
      <c r="K2" s="795"/>
      <c r="L2" s="795"/>
    </row>
    <row r="3" spans="1:15" ht="18" customHeight="1" x14ac:dyDescent="0.2">
      <c r="G3" s="468"/>
      <c r="H3" s="161" t="s">
        <v>3</v>
      </c>
      <c r="L3" s="162"/>
    </row>
    <row r="4" spans="1:15" ht="18" customHeight="1" x14ac:dyDescent="0.25">
      <c r="A4" s="163" t="s">
        <v>3</v>
      </c>
      <c r="F4" s="468"/>
    </row>
    <row r="5" spans="1:15" ht="18" customHeight="1" x14ac:dyDescent="0.25">
      <c r="A5" s="164" t="s">
        <v>112</v>
      </c>
      <c r="B5" s="796" t="s">
        <v>25</v>
      </c>
      <c r="C5" s="797"/>
      <c r="D5" s="797"/>
      <c r="E5" s="797"/>
      <c r="F5" s="797"/>
      <c r="G5" s="797"/>
      <c r="H5" s="797"/>
      <c r="I5" s="798"/>
      <c r="K5" s="165" t="s">
        <v>26</v>
      </c>
      <c r="L5" s="165" t="s">
        <v>26</v>
      </c>
    </row>
    <row r="6" spans="1:15" ht="18" customHeight="1" x14ac:dyDescent="0.25">
      <c r="A6" s="166" t="s">
        <v>81</v>
      </c>
      <c r="B6" s="168" t="s">
        <v>193</v>
      </c>
      <c r="C6" s="169" t="s">
        <v>194</v>
      </c>
      <c r="D6" s="169" t="s">
        <v>195</v>
      </c>
      <c r="E6" s="169" t="s">
        <v>196</v>
      </c>
      <c r="F6" s="169" t="s">
        <v>155</v>
      </c>
      <c r="G6" s="169" t="s">
        <v>156</v>
      </c>
      <c r="H6" s="169" t="s">
        <v>157</v>
      </c>
      <c r="I6" s="170" t="s">
        <v>158</v>
      </c>
      <c r="K6" s="171">
        <v>2015</v>
      </c>
      <c r="L6" s="171">
        <v>2014</v>
      </c>
    </row>
    <row r="7" spans="1:15" ht="18" customHeight="1" x14ac:dyDescent="0.2">
      <c r="A7" s="172"/>
      <c r="B7" s="124"/>
      <c r="C7" s="226"/>
      <c r="D7" s="226"/>
      <c r="E7" s="524"/>
      <c r="F7" s="124"/>
      <c r="G7" s="226"/>
      <c r="H7" s="226"/>
      <c r="I7" s="524"/>
      <c r="J7" s="160"/>
      <c r="K7" s="124"/>
      <c r="L7" s="500"/>
    </row>
    <row r="8" spans="1:15" s="172" customFormat="1" ht="16.5" customHeight="1" x14ac:dyDescent="0.2">
      <c r="A8" s="172" t="s">
        <v>234</v>
      </c>
      <c r="B8" s="747">
        <v>261</v>
      </c>
      <c r="C8" s="748">
        <v>365</v>
      </c>
      <c r="D8" s="748">
        <v>341</v>
      </c>
      <c r="E8" s="749">
        <v>415</v>
      </c>
      <c r="F8" s="747">
        <v>312</v>
      </c>
      <c r="G8" s="748">
        <v>355</v>
      </c>
      <c r="H8" s="748">
        <v>381</v>
      </c>
      <c r="I8" s="749">
        <v>377</v>
      </c>
      <c r="J8" s="750"/>
      <c r="K8" s="747">
        <f>SUM(B8:E8)</f>
        <v>1382</v>
      </c>
      <c r="L8" s="501">
        <f>SUM(F8:I8)</f>
        <v>1425</v>
      </c>
      <c r="M8" s="675"/>
      <c r="N8" s="397"/>
      <c r="O8" s="673"/>
    </row>
    <row r="9" spans="1:15" s="172" customFormat="1" ht="12" customHeight="1" x14ac:dyDescent="0.2">
      <c r="B9" s="751"/>
      <c r="C9" s="752"/>
      <c r="D9" s="752"/>
      <c r="E9" s="753"/>
      <c r="F9" s="751"/>
      <c r="G9" s="752"/>
      <c r="H9" s="752"/>
      <c r="I9" s="753"/>
      <c r="J9" s="750"/>
      <c r="K9" s="751"/>
      <c r="L9" s="502"/>
    </row>
    <row r="10" spans="1:15" s="172" customFormat="1" ht="17.25" customHeight="1" x14ac:dyDescent="0.2">
      <c r="A10" s="172" t="s">
        <v>209</v>
      </c>
      <c r="B10" s="754">
        <v>0.44</v>
      </c>
      <c r="C10" s="755">
        <v>0.61</v>
      </c>
      <c r="D10" s="755">
        <v>0.56000000000000005</v>
      </c>
      <c r="E10" s="756">
        <v>0.68</v>
      </c>
      <c r="F10" s="754">
        <v>0.51</v>
      </c>
      <c r="G10" s="755">
        <v>0.57999999999999996</v>
      </c>
      <c r="H10" s="755">
        <v>0.62</v>
      </c>
      <c r="I10" s="756">
        <v>0.61</v>
      </c>
      <c r="J10" s="757"/>
      <c r="K10" s="758">
        <f>SUM(B10:E10)</f>
        <v>2.29</v>
      </c>
      <c r="L10" s="629">
        <v>2.31</v>
      </c>
      <c r="M10" s="687"/>
      <c r="N10" s="687"/>
    </row>
    <row r="11" spans="1:15" s="172" customFormat="1" ht="18" customHeight="1" x14ac:dyDescent="0.2">
      <c r="B11" s="472"/>
      <c r="C11" s="478"/>
      <c r="D11" s="478"/>
      <c r="E11" s="477"/>
      <c r="F11" s="472"/>
      <c r="G11" s="478"/>
      <c r="H11" s="478"/>
      <c r="I11" s="477"/>
      <c r="J11" s="182"/>
      <c r="K11" s="472"/>
      <c r="L11" s="176"/>
    </row>
    <row r="12" spans="1:15" s="172" customFormat="1" ht="18" customHeight="1" x14ac:dyDescent="0.2">
      <c r="A12" s="172" t="s">
        <v>210</v>
      </c>
      <c r="B12" s="662">
        <v>0.44</v>
      </c>
      <c r="C12" s="663">
        <v>0.42</v>
      </c>
      <c r="D12" s="663">
        <v>0.42</v>
      </c>
      <c r="E12" s="664">
        <v>0.4</v>
      </c>
      <c r="F12" s="662">
        <v>0.4</v>
      </c>
      <c r="G12" s="663">
        <v>0.38</v>
      </c>
      <c r="H12" s="663">
        <v>0.38</v>
      </c>
      <c r="I12" s="664">
        <v>0.36</v>
      </c>
      <c r="J12" s="759"/>
      <c r="K12" s="654">
        <f>SUM(B12:E12)</f>
        <v>1.6800000000000002</v>
      </c>
      <c r="L12" s="655">
        <f>SUM(F12:I12)</f>
        <v>1.52</v>
      </c>
      <c r="M12" s="674"/>
      <c r="N12" s="673"/>
    </row>
    <row r="13" spans="1:15" s="172" customFormat="1" ht="18" customHeight="1" x14ac:dyDescent="0.2">
      <c r="B13" s="472"/>
      <c r="C13" s="478"/>
      <c r="D13" s="478"/>
      <c r="E13" s="477"/>
      <c r="F13" s="472"/>
      <c r="G13" s="478"/>
      <c r="H13" s="478"/>
      <c r="I13" s="477"/>
      <c r="J13" s="182"/>
      <c r="K13" s="472"/>
      <c r="L13" s="176"/>
    </row>
    <row r="14" spans="1:15" s="172" customFormat="1" ht="18" customHeight="1" x14ac:dyDescent="0.2">
      <c r="A14" s="172" t="s">
        <v>211</v>
      </c>
      <c r="B14" s="473">
        <v>0.183</v>
      </c>
      <c r="C14" s="475">
        <v>0.187</v>
      </c>
      <c r="D14" s="475">
        <v>0.183</v>
      </c>
      <c r="E14" s="474">
        <v>0.185</v>
      </c>
      <c r="F14" s="473">
        <v>0.17799999999999999</v>
      </c>
      <c r="G14" s="475">
        <v>0.17599999999999999</v>
      </c>
      <c r="H14" s="475">
        <v>0.18</v>
      </c>
      <c r="I14" s="474">
        <v>0.16800000000000001</v>
      </c>
      <c r="J14" s="476"/>
      <c r="K14" s="503">
        <f>B14</f>
        <v>0.183</v>
      </c>
      <c r="L14" s="503">
        <f>F14</f>
        <v>0.17799999999999999</v>
      </c>
    </row>
    <row r="15" spans="1:15" s="172" customFormat="1" ht="18" customHeight="1" x14ac:dyDescent="0.2">
      <c r="B15" s="472"/>
      <c r="C15" s="478"/>
      <c r="D15" s="478"/>
      <c r="E15" s="477"/>
      <c r="F15" s="472"/>
      <c r="G15" s="478"/>
      <c r="H15" s="478"/>
      <c r="I15" s="477"/>
      <c r="J15" s="182"/>
      <c r="K15" s="472"/>
      <c r="L15" s="479"/>
    </row>
    <row r="16" spans="1:15" s="160" customFormat="1" ht="18" customHeight="1" x14ac:dyDescent="0.2">
      <c r="A16" s="160" t="s">
        <v>232</v>
      </c>
      <c r="B16" s="737">
        <v>9.6999999999999993</v>
      </c>
      <c r="C16" s="739">
        <v>9.8000000000000007</v>
      </c>
      <c r="D16" s="739">
        <v>9.7899999999999991</v>
      </c>
      <c r="E16" s="738">
        <v>9.43</v>
      </c>
      <c r="F16" s="737">
        <v>9.4700000000000006</v>
      </c>
      <c r="G16" s="739">
        <v>9.77</v>
      </c>
      <c r="H16" s="739">
        <v>10.3</v>
      </c>
      <c r="I16" s="738">
        <v>10.11</v>
      </c>
      <c r="J16" s="740"/>
      <c r="K16" s="737">
        <f>B16</f>
        <v>9.6999999999999993</v>
      </c>
      <c r="L16" s="741">
        <v>9.4700000000000006</v>
      </c>
    </row>
    <row r="17" spans="1:16" s="172" customFormat="1" ht="18" customHeight="1" x14ac:dyDescent="0.2">
      <c r="B17" s="472"/>
      <c r="C17" s="478"/>
      <c r="D17" s="478"/>
      <c r="E17" s="477"/>
      <c r="F17" s="472"/>
      <c r="G17" s="478"/>
      <c r="H17" s="478"/>
      <c r="I17" s="477"/>
      <c r="J17" s="182"/>
      <c r="K17" s="472"/>
      <c r="L17" s="479"/>
    </row>
    <row r="18" spans="1:16" s="172" customFormat="1" ht="18" customHeight="1" x14ac:dyDescent="0.2">
      <c r="A18" s="172" t="s">
        <v>140</v>
      </c>
      <c r="B18" s="716">
        <v>197</v>
      </c>
      <c r="C18" s="717">
        <v>310</v>
      </c>
      <c r="D18" s="717">
        <v>300</v>
      </c>
      <c r="E18" s="718">
        <v>271</v>
      </c>
      <c r="F18" s="716">
        <v>337</v>
      </c>
      <c r="G18" s="717">
        <v>219</v>
      </c>
      <c r="H18" s="717">
        <v>210</v>
      </c>
      <c r="I18" s="718">
        <v>291</v>
      </c>
      <c r="J18" s="750"/>
      <c r="K18" s="716">
        <f>SUM(B18:E18)</f>
        <v>1078</v>
      </c>
      <c r="L18" s="504">
        <f>SUM(F18:I18)</f>
        <v>1057</v>
      </c>
      <c r="N18" s="178"/>
    </row>
    <row r="19" spans="1:16" s="172" customFormat="1" ht="18" customHeight="1" x14ac:dyDescent="0.2">
      <c r="B19" s="472"/>
      <c r="C19" s="478"/>
      <c r="D19" s="478"/>
      <c r="E19" s="477"/>
      <c r="F19" s="472"/>
      <c r="G19" s="478"/>
      <c r="H19" s="478"/>
      <c r="I19" s="477"/>
      <c r="J19" s="182"/>
      <c r="K19" s="472"/>
      <c r="L19" s="479"/>
    </row>
    <row r="20" spans="1:16" s="172" customFormat="1" ht="18" customHeight="1" x14ac:dyDescent="0.2">
      <c r="A20" s="172" t="s">
        <v>139</v>
      </c>
      <c r="B20" s="716">
        <v>11953</v>
      </c>
      <c r="C20" s="717">
        <v>11713</v>
      </c>
      <c r="D20" s="717">
        <v>11795</v>
      </c>
      <c r="E20" s="718">
        <v>10011</v>
      </c>
      <c r="F20" s="716">
        <v>9393</v>
      </c>
      <c r="G20" s="717">
        <v>9253</v>
      </c>
      <c r="H20" s="717">
        <v>9272</v>
      </c>
      <c r="I20" s="718">
        <v>8202</v>
      </c>
      <c r="J20" s="719"/>
      <c r="K20" s="716">
        <f>B20</f>
        <v>11953</v>
      </c>
      <c r="L20" s="504">
        <f>F20</f>
        <v>9393</v>
      </c>
      <c r="N20" s="180"/>
    </row>
    <row r="21" spans="1:16" ht="18" customHeight="1" x14ac:dyDescent="0.2">
      <c r="A21" s="172"/>
      <c r="B21" s="472"/>
      <c r="C21" s="478"/>
      <c r="D21" s="478"/>
      <c r="E21" s="477"/>
      <c r="F21" s="472"/>
      <c r="G21" s="478"/>
      <c r="H21" s="478"/>
      <c r="I21" s="477"/>
      <c r="J21" s="182"/>
      <c r="K21" s="472"/>
      <c r="L21" s="179"/>
    </row>
    <row r="22" spans="1:16" ht="18" customHeight="1" x14ac:dyDescent="0.2">
      <c r="A22" s="160" t="s">
        <v>223</v>
      </c>
      <c r="B22" s="662">
        <v>2.66</v>
      </c>
      <c r="C22" s="663">
        <v>2.64</v>
      </c>
      <c r="D22" s="663">
        <v>2.67</v>
      </c>
      <c r="E22" s="664">
        <v>2.2999999999999998</v>
      </c>
      <c r="F22" s="662">
        <v>2.19</v>
      </c>
      <c r="G22" s="663">
        <v>2.1800000000000002</v>
      </c>
      <c r="H22" s="663">
        <v>2.21</v>
      </c>
      <c r="I22" s="664">
        <v>2</v>
      </c>
      <c r="J22" s="724"/>
      <c r="K22" s="654">
        <f>B22</f>
        <v>2.66</v>
      </c>
      <c r="L22" s="654">
        <f>F22</f>
        <v>2.19</v>
      </c>
    </row>
    <row r="23" spans="1:16" ht="18" customHeight="1" x14ac:dyDescent="0.2">
      <c r="A23" s="172"/>
      <c r="B23" s="472"/>
      <c r="C23" s="478"/>
      <c r="D23" s="478"/>
      <c r="E23" s="477"/>
      <c r="F23" s="472"/>
      <c r="G23" s="478"/>
      <c r="H23" s="478"/>
      <c r="I23" s="477"/>
      <c r="J23" s="725"/>
      <c r="K23" s="472"/>
      <c r="L23" s="176"/>
      <c r="M23" s="172"/>
      <c r="N23" s="172"/>
    </row>
    <row r="24" spans="1:16" s="172" customFormat="1" ht="18" customHeight="1" x14ac:dyDescent="0.2">
      <c r="A24" s="172" t="s">
        <v>212</v>
      </c>
      <c r="B24" s="716">
        <v>594</v>
      </c>
      <c r="C24" s="717">
        <v>600</v>
      </c>
      <c r="D24" s="717">
        <v>602</v>
      </c>
      <c r="E24" s="718">
        <v>605</v>
      </c>
      <c r="F24" s="716">
        <v>609</v>
      </c>
      <c r="G24" s="717">
        <v>612</v>
      </c>
      <c r="H24" s="717">
        <v>615</v>
      </c>
      <c r="I24" s="718">
        <v>620</v>
      </c>
      <c r="J24" s="750"/>
      <c r="K24" s="716">
        <f>B24</f>
        <v>594</v>
      </c>
      <c r="L24" s="505">
        <f>F24</f>
        <v>609</v>
      </c>
      <c r="N24" s="178"/>
      <c r="P24" s="742"/>
    </row>
    <row r="25" spans="1:16" s="172" customFormat="1" ht="18" customHeight="1" x14ac:dyDescent="0.2">
      <c r="B25" s="472"/>
      <c r="C25" s="478"/>
      <c r="D25" s="478"/>
      <c r="E25" s="477"/>
      <c r="F25" s="472"/>
      <c r="G25" s="478"/>
      <c r="H25" s="478"/>
      <c r="I25" s="477"/>
      <c r="J25" s="182"/>
      <c r="K25" s="472"/>
      <c r="L25" s="176"/>
    </row>
    <row r="26" spans="1:16" s="172" customFormat="1" ht="18" customHeight="1" x14ac:dyDescent="0.2">
      <c r="A26" s="172" t="s">
        <v>213</v>
      </c>
      <c r="B26" s="716">
        <v>598</v>
      </c>
      <c r="C26" s="717">
        <v>601</v>
      </c>
      <c r="D26" s="717">
        <v>605</v>
      </c>
      <c r="E26" s="718">
        <v>608</v>
      </c>
      <c r="F26" s="716">
        <v>611</v>
      </c>
      <c r="G26" s="717">
        <v>613</v>
      </c>
      <c r="H26" s="717">
        <v>617</v>
      </c>
      <c r="I26" s="718">
        <v>622</v>
      </c>
      <c r="J26" s="719"/>
      <c r="K26" s="716">
        <v>603</v>
      </c>
      <c r="L26" s="505">
        <v>616</v>
      </c>
      <c r="N26" s="672"/>
    </row>
    <row r="27" spans="1:16" ht="18" customHeight="1" x14ac:dyDescent="0.2">
      <c r="A27" s="172"/>
      <c r="B27" s="760"/>
      <c r="C27" s="761"/>
      <c r="D27" s="761"/>
      <c r="E27" s="762"/>
      <c r="F27" s="760"/>
      <c r="G27" s="761"/>
      <c r="H27" s="761"/>
      <c r="I27" s="762"/>
      <c r="J27" s="182"/>
      <c r="K27" s="760"/>
      <c r="L27" s="676"/>
      <c r="M27" s="172"/>
      <c r="N27" s="172"/>
    </row>
    <row r="28" spans="1:16" s="160" customFormat="1" ht="18" customHeight="1" x14ac:dyDescent="0.2">
      <c r="A28" s="160" t="s">
        <v>233</v>
      </c>
      <c r="B28" s="716">
        <f>+'Wireless Stats History'!B20+'Wireline Stats History'!B22</f>
        <v>12495</v>
      </c>
      <c r="C28" s="717">
        <f>+'Wireless Stats History'!C20+'Wireline Stats History'!C22</f>
        <v>12436</v>
      </c>
      <c r="D28" s="717">
        <f>+'Wireless Stats History'!D20+'Wireline Stats History'!D22</f>
        <v>12342</v>
      </c>
      <c r="E28" s="717">
        <f>+'Wireless Stats History'!E20+'Wireline Stats History'!E22</f>
        <v>12260</v>
      </c>
      <c r="F28" s="716">
        <f>+'Wireless Stats History'!F20+'Wireline Stats History'!F22</f>
        <v>12228</v>
      </c>
      <c r="G28" s="717">
        <f>+'Wireless Stats History'!G20+'Wireline Stats History'!G22</f>
        <v>12112</v>
      </c>
      <c r="H28" s="717">
        <f>+'Wireless Stats History'!H20+'Wireline Stats History'!H22</f>
        <v>11984</v>
      </c>
      <c r="I28" s="718">
        <f>+'Wireless Stats History'!I20+'Wireline Stats History'!I22</f>
        <v>11916</v>
      </c>
      <c r="J28" s="719"/>
      <c r="K28" s="716">
        <f>B28</f>
        <v>12495</v>
      </c>
      <c r="L28" s="504">
        <f>F28</f>
        <v>12228</v>
      </c>
      <c r="N28" s="730"/>
    </row>
    <row r="29" spans="1:16" s="160" customFormat="1" ht="18" customHeight="1" x14ac:dyDescent="0.2">
      <c r="A29" s="172"/>
      <c r="B29" s="659"/>
      <c r="C29" s="660"/>
      <c r="D29" s="660"/>
      <c r="E29" s="661"/>
      <c r="F29" s="659"/>
      <c r="G29" s="660"/>
      <c r="H29" s="660"/>
      <c r="I29" s="661"/>
      <c r="J29" s="177"/>
      <c r="K29" s="659"/>
      <c r="L29" s="677"/>
      <c r="M29" s="397"/>
      <c r="N29" s="673"/>
    </row>
    <row r="30" spans="1:16" s="160" customFormat="1" ht="18" customHeight="1" x14ac:dyDescent="0.2">
      <c r="A30" s="552"/>
      <c r="B30" s="619"/>
      <c r="C30" s="619"/>
      <c r="D30" s="619"/>
      <c r="E30" s="619"/>
      <c r="F30" s="619"/>
      <c r="G30" s="619"/>
      <c r="H30" s="619"/>
      <c r="I30" s="619"/>
      <c r="J30" s="620"/>
      <c r="K30" s="619"/>
      <c r="L30" s="621"/>
      <c r="M30" s="183"/>
    </row>
    <row r="31" spans="1:16" s="160" customFormat="1" ht="16.5" hidden="1" x14ac:dyDescent="0.2">
      <c r="A31" s="793"/>
      <c r="B31" s="793"/>
      <c r="C31" s="793"/>
      <c r="D31" s="793"/>
      <c r="E31" s="793"/>
      <c r="F31" s="793"/>
      <c r="G31" s="793"/>
      <c r="H31" s="793"/>
      <c r="I31" s="793"/>
      <c r="J31" s="793"/>
      <c r="K31" s="793"/>
      <c r="L31" s="793"/>
      <c r="M31" s="183"/>
    </row>
    <row r="32" spans="1:16" s="184" customFormat="1" ht="15" customHeight="1" x14ac:dyDescent="0.2">
      <c r="A32" s="791"/>
      <c r="B32" s="792"/>
      <c r="C32" s="792"/>
      <c r="D32" s="792"/>
      <c r="E32" s="792"/>
      <c r="F32" s="792"/>
      <c r="G32" s="792"/>
      <c r="H32" s="792"/>
      <c r="I32" s="792"/>
      <c r="J32" s="792"/>
      <c r="K32" s="792"/>
      <c r="L32" s="792"/>
      <c r="M32" s="183"/>
    </row>
    <row r="33" spans="1:13" s="184" customFormat="1" ht="15" customHeight="1" x14ac:dyDescent="0.2">
      <c r="A33" s="791" t="s">
        <v>258</v>
      </c>
      <c r="B33" s="792"/>
      <c r="C33" s="792"/>
      <c r="D33" s="792"/>
      <c r="E33" s="792"/>
      <c r="F33" s="792"/>
      <c r="G33" s="792"/>
      <c r="H33" s="792"/>
      <c r="I33" s="792"/>
      <c r="J33" s="792"/>
      <c r="K33" s="792"/>
      <c r="L33" s="792"/>
      <c r="M33" s="183"/>
    </row>
    <row r="34" spans="1:13" s="184" customFormat="1" ht="15" customHeight="1" x14ac:dyDescent="0.2">
      <c r="A34" s="791"/>
      <c r="B34" s="792"/>
      <c r="C34" s="792"/>
      <c r="D34" s="792"/>
      <c r="E34" s="792"/>
      <c r="F34" s="792"/>
      <c r="G34" s="792"/>
      <c r="H34" s="792"/>
      <c r="I34" s="792"/>
      <c r="J34" s="792"/>
      <c r="K34" s="792"/>
      <c r="L34" s="792"/>
      <c r="M34" s="183"/>
    </row>
    <row r="35" spans="1:13" s="160" customFormat="1" ht="18" customHeight="1" x14ac:dyDescent="0.2">
      <c r="M35" s="185"/>
    </row>
    <row r="45" spans="1:13" ht="21" customHeight="1" x14ac:dyDescent="0.2"/>
    <row r="46" spans="1:13" ht="21" customHeight="1" x14ac:dyDescent="0.2">
      <c r="A46" s="573"/>
    </row>
    <row r="56" spans="1:12" ht="18" customHeight="1" x14ac:dyDescent="0.2">
      <c r="A56" s="790" t="s">
        <v>267</v>
      </c>
      <c r="B56" s="790"/>
      <c r="C56" s="790"/>
      <c r="D56" s="790"/>
      <c r="E56" s="790"/>
      <c r="F56" s="790"/>
      <c r="G56" s="790"/>
      <c r="H56" s="790"/>
      <c r="I56" s="790"/>
      <c r="J56" s="790"/>
      <c r="K56" s="790"/>
      <c r="L56" s="763"/>
    </row>
    <row r="57" spans="1:12" ht="32.25" customHeight="1" x14ac:dyDescent="0.2">
      <c r="A57" s="790"/>
      <c r="B57" s="790"/>
      <c r="C57" s="790"/>
      <c r="D57" s="790"/>
      <c r="E57" s="790"/>
      <c r="F57" s="790"/>
      <c r="G57" s="790"/>
      <c r="H57" s="790"/>
      <c r="I57" s="790"/>
      <c r="J57" s="790"/>
      <c r="K57" s="790"/>
      <c r="L57" s="763"/>
    </row>
    <row r="58" spans="1:12" ht="18" customHeight="1" x14ac:dyDescent="0.2">
      <c r="A58" s="790"/>
      <c r="B58" s="790"/>
      <c r="C58" s="790"/>
      <c r="D58" s="790"/>
      <c r="E58" s="790"/>
      <c r="F58" s="790"/>
      <c r="G58" s="790"/>
      <c r="H58" s="790"/>
      <c r="I58" s="790"/>
      <c r="J58" s="790"/>
      <c r="K58" s="790"/>
      <c r="L58" s="763"/>
    </row>
    <row r="59" spans="1:12" ht="18" customHeight="1" x14ac:dyDescent="0.2">
      <c r="A59" s="790"/>
      <c r="B59" s="790"/>
      <c r="C59" s="790"/>
      <c r="D59" s="790"/>
      <c r="E59" s="790"/>
      <c r="F59" s="790"/>
      <c r="G59" s="790"/>
      <c r="H59" s="790"/>
      <c r="I59" s="790"/>
      <c r="J59" s="790"/>
      <c r="K59" s="790"/>
      <c r="L59" s="727"/>
    </row>
  </sheetData>
  <mergeCells count="8">
    <mergeCell ref="A56:K59"/>
    <mergeCell ref="A34:L34"/>
    <mergeCell ref="A31:L31"/>
    <mergeCell ref="A32:L32"/>
    <mergeCell ref="A1:L1"/>
    <mergeCell ref="A2:L2"/>
    <mergeCell ref="A33:L33"/>
    <mergeCell ref="B5:I5"/>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K27 K29 L8:L9 L21:L25 L11:L14 L27:L29 L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colorId="8" zoomScale="75" zoomScaleNormal="75" zoomScaleSheetLayoutView="70" zoomScalePageLayoutView="85" workbookViewId="0">
      <selection activeCell="E14" sqref="E14"/>
    </sheetView>
  </sheetViews>
  <sheetFormatPr defaultColWidth="8.85546875" defaultRowHeight="18" customHeight="1" x14ac:dyDescent="0.2"/>
  <cols>
    <col min="1" max="1" width="92.7109375" style="159" customWidth="1"/>
    <col min="2" max="2" width="14" style="172" customWidth="1"/>
    <col min="3" max="3" width="13.28515625" style="172" customWidth="1"/>
    <col min="4" max="4" width="15.140625" style="159" customWidth="1"/>
    <col min="5" max="5" width="14.5703125" style="159" customWidth="1"/>
    <col min="6" max="6" width="3.7109375" style="159" customWidth="1"/>
    <col min="7" max="10" width="12.7109375" style="159" customWidth="1"/>
    <col min="11" max="11" width="5.42578125" style="159" customWidth="1"/>
    <col min="12" max="12" width="10.7109375" style="159" customWidth="1"/>
    <col min="13" max="13" width="11.7109375" style="159" bestFit="1" customWidth="1"/>
    <col min="14" max="14" width="8.85546875" style="159"/>
    <col min="15" max="16" width="11.7109375" style="159" bestFit="1" customWidth="1"/>
    <col min="17" max="16384" width="8.85546875" style="159"/>
  </cols>
  <sheetData>
    <row r="1" spans="1:19" ht="24" customHeight="1" x14ac:dyDescent="0.35">
      <c r="A1" s="794" t="s">
        <v>12</v>
      </c>
      <c r="B1" s="794"/>
      <c r="C1" s="794"/>
      <c r="D1" s="794"/>
      <c r="E1" s="794"/>
      <c r="F1" s="794"/>
      <c r="G1" s="800"/>
      <c r="H1" s="800"/>
      <c r="I1" s="800"/>
      <c r="J1" s="800"/>
      <c r="K1" s="800"/>
    </row>
    <row r="2" spans="1:19" ht="24" customHeight="1" x14ac:dyDescent="0.3">
      <c r="A2" s="795" t="s">
        <v>208</v>
      </c>
      <c r="B2" s="795"/>
      <c r="C2" s="795"/>
      <c r="D2" s="795"/>
      <c r="E2" s="795"/>
      <c r="F2" s="795"/>
      <c r="G2" s="801"/>
      <c r="H2" s="801"/>
      <c r="I2" s="801"/>
      <c r="J2" s="801"/>
      <c r="K2" s="801"/>
    </row>
    <row r="3" spans="1:19" ht="18" customHeight="1" x14ac:dyDescent="0.2">
      <c r="G3" s="186"/>
      <c r="H3" s="161" t="s">
        <v>3</v>
      </c>
      <c r="J3" s="187"/>
    </row>
    <row r="4" spans="1:19" s="189" customFormat="1" ht="18" customHeight="1" x14ac:dyDescent="0.25">
      <c r="A4" s="188"/>
      <c r="B4" s="796" t="s">
        <v>245</v>
      </c>
      <c r="C4" s="797"/>
      <c r="D4" s="797"/>
      <c r="E4" s="798"/>
      <c r="F4" s="159"/>
      <c r="G4" s="796" t="s">
        <v>246</v>
      </c>
      <c r="H4" s="797"/>
      <c r="I4" s="797"/>
      <c r="J4" s="798"/>
    </row>
    <row r="5" spans="1:19" s="189" customFormat="1" ht="18" customHeight="1" x14ac:dyDescent="0.25">
      <c r="A5" s="190" t="s">
        <v>36</v>
      </c>
      <c r="B5" s="168">
        <v>2015</v>
      </c>
      <c r="C5" s="169">
        <v>2014</v>
      </c>
      <c r="D5" s="191" t="s">
        <v>9</v>
      </c>
      <c r="E5" s="192" t="s">
        <v>10</v>
      </c>
      <c r="F5" s="193"/>
      <c r="G5" s="168">
        <v>2015</v>
      </c>
      <c r="H5" s="169">
        <v>2014</v>
      </c>
      <c r="I5" s="191" t="s">
        <v>9</v>
      </c>
      <c r="J5" s="192" t="s">
        <v>10</v>
      </c>
    </row>
    <row r="6" spans="1:19" s="199" customFormat="1" ht="18" customHeight="1" x14ac:dyDescent="0.25">
      <c r="A6" s="194"/>
      <c r="B6" s="195"/>
      <c r="C6" s="196"/>
      <c r="D6" s="197"/>
      <c r="E6" s="198"/>
      <c r="F6" s="173"/>
      <c r="G6" s="195"/>
      <c r="H6" s="196"/>
      <c r="I6" s="197"/>
      <c r="J6" s="198"/>
    </row>
    <row r="7" spans="1:19" ht="18" customHeight="1" x14ac:dyDescent="0.25">
      <c r="A7" s="200" t="s">
        <v>30</v>
      </c>
      <c r="B7" s="201"/>
      <c r="C7" s="188"/>
      <c r="D7" s="188"/>
      <c r="E7" s="202"/>
      <c r="F7" s="189"/>
      <c r="G7" s="201"/>
      <c r="H7" s="188"/>
      <c r="I7" s="188"/>
      <c r="J7" s="202"/>
    </row>
    <row r="8" spans="1:19" ht="18" customHeight="1" x14ac:dyDescent="0.2">
      <c r="A8" s="160" t="s">
        <v>50</v>
      </c>
      <c r="B8" s="125">
        <f>'Seg History'!B8</f>
        <v>1789</v>
      </c>
      <c r="C8" s="121">
        <f>'Seg History'!F8</f>
        <v>1759</v>
      </c>
      <c r="D8" s="121">
        <f>B8-C8</f>
        <v>30</v>
      </c>
      <c r="E8" s="550">
        <f>(B8-C8)/C8</f>
        <v>1.7055144968732235E-2</v>
      </c>
      <c r="F8" s="204"/>
      <c r="G8" s="125">
        <f>SUM('Seg History'!B8:E8)</f>
        <v>6994</v>
      </c>
      <c r="H8" s="121">
        <f>SUM('Seg History'!F8:I8)</f>
        <v>6641</v>
      </c>
      <c r="I8" s="121">
        <f>G8-H8</f>
        <v>353</v>
      </c>
      <c r="J8" s="550">
        <f>(G8-H8)/H8</f>
        <v>5.3154645384731213E-2</v>
      </c>
      <c r="L8" s="121"/>
      <c r="M8" s="205"/>
      <c r="N8" s="173"/>
      <c r="O8" s="121"/>
      <c r="P8" s="121"/>
      <c r="Q8" s="121"/>
      <c r="R8" s="205"/>
      <c r="S8" s="205"/>
    </row>
    <row r="9" spans="1:19" ht="18" customHeight="1" x14ac:dyDescent="0.2">
      <c r="A9" s="160" t="s">
        <v>48</v>
      </c>
      <c r="B9" s="125">
        <f>'Seg History'!B9</f>
        <v>1489</v>
      </c>
      <c r="C9" s="121">
        <f>'Seg History'!F9</f>
        <v>1428</v>
      </c>
      <c r="D9" s="121">
        <f>B9-C9</f>
        <v>61</v>
      </c>
      <c r="E9" s="550">
        <f>(B9-C9)/C9</f>
        <v>4.2717086834733894E-2</v>
      </c>
      <c r="F9" s="204"/>
      <c r="G9" s="125">
        <f>SUM('Seg History'!B9:E9)</f>
        <v>5743</v>
      </c>
      <c r="H9" s="121">
        <f>SUM('Seg History'!F9:I9)</f>
        <v>5590</v>
      </c>
      <c r="I9" s="121">
        <f>G9-H9</f>
        <v>153</v>
      </c>
      <c r="J9" s="550">
        <f>(G9-H9)/H9</f>
        <v>2.7370304114490162E-2</v>
      </c>
      <c r="L9" s="121"/>
      <c r="M9" s="205"/>
      <c r="N9" s="173"/>
      <c r="O9" s="121"/>
      <c r="P9" s="121"/>
      <c r="Q9" s="121"/>
      <c r="R9" s="205"/>
      <c r="S9" s="205"/>
    </row>
    <row r="10" spans="1:19" ht="18" customHeight="1" x14ac:dyDescent="0.2">
      <c r="A10" s="160" t="s">
        <v>27</v>
      </c>
      <c r="B10" s="125">
        <f>'Seg History'!B10</f>
        <v>-61</v>
      </c>
      <c r="C10" s="121">
        <f>'Seg History'!F10</f>
        <v>-59</v>
      </c>
      <c r="D10" s="121">
        <f>B10-C10</f>
        <v>-2</v>
      </c>
      <c r="E10" s="551">
        <f>(B10-C10)/C10</f>
        <v>3.3898305084745763E-2</v>
      </c>
      <c r="F10" s="204"/>
      <c r="G10" s="125">
        <f>SUM('Seg History'!B10:E10)</f>
        <v>-235</v>
      </c>
      <c r="H10" s="121">
        <f>SUM('Seg History'!F10:I10)</f>
        <v>-229</v>
      </c>
      <c r="I10" s="121">
        <f>G10-H10</f>
        <v>-6</v>
      </c>
      <c r="J10" s="551">
        <f>(G10-H10)/H10</f>
        <v>2.6200873362445413E-2</v>
      </c>
      <c r="L10" s="121"/>
      <c r="M10" s="206"/>
      <c r="N10" s="173"/>
      <c r="O10" s="121"/>
      <c r="P10" s="121"/>
      <c r="Q10" s="121"/>
      <c r="R10" s="206"/>
      <c r="S10" s="206"/>
    </row>
    <row r="11" spans="1:19" ht="18" customHeight="1" x14ac:dyDescent="0.2">
      <c r="A11" s="160" t="s">
        <v>28</v>
      </c>
      <c r="B11" s="116">
        <f>SUM(B8:B10)</f>
        <v>3217</v>
      </c>
      <c r="C11" s="143">
        <f>SUM(C8:C10)</f>
        <v>3128</v>
      </c>
      <c r="D11" s="143">
        <f>SUM(D8:D10)</f>
        <v>89</v>
      </c>
      <c r="E11" s="550">
        <f>(B11-C11)/C11</f>
        <v>2.8452685421994885E-2</v>
      </c>
      <c r="F11" s="204"/>
      <c r="G11" s="128">
        <f>SUM(G8:G10)</f>
        <v>12502</v>
      </c>
      <c r="H11" s="117">
        <f>SUM(H8:H10)</f>
        <v>12002</v>
      </c>
      <c r="I11" s="117">
        <f>SUM(I8:I10)</f>
        <v>500</v>
      </c>
      <c r="J11" s="550">
        <f>(G11-H11)/H11</f>
        <v>4.1659723379436762E-2</v>
      </c>
      <c r="L11" s="121"/>
      <c r="M11" s="205"/>
      <c r="N11" s="173"/>
      <c r="O11" s="121"/>
      <c r="P11" s="121"/>
      <c r="Q11" s="121"/>
      <c r="R11" s="205"/>
      <c r="S11" s="205"/>
    </row>
    <row r="12" spans="1:19" ht="5.25" customHeight="1" x14ac:dyDescent="0.2">
      <c r="A12" s="160"/>
      <c r="B12" s="118"/>
      <c r="C12" s="528"/>
      <c r="D12" s="528"/>
      <c r="E12" s="221"/>
      <c r="F12" s="204"/>
      <c r="G12" s="133"/>
      <c r="H12" s="119"/>
      <c r="I12" s="119"/>
      <c r="J12" s="203"/>
      <c r="K12" s="193"/>
      <c r="L12" s="119"/>
      <c r="M12" s="119"/>
      <c r="N12" s="205"/>
      <c r="O12" s="173"/>
      <c r="P12" s="119"/>
      <c r="Q12" s="119"/>
      <c r="R12" s="119"/>
      <c r="S12" s="205"/>
    </row>
    <row r="13" spans="1:19" ht="18" customHeight="1" x14ac:dyDescent="0.25">
      <c r="A13" s="200" t="s">
        <v>76</v>
      </c>
      <c r="B13" s="546"/>
      <c r="C13" s="547"/>
      <c r="D13" s="547"/>
      <c r="E13" s="215"/>
      <c r="F13" s="160"/>
      <c r="G13" s="546"/>
      <c r="H13" s="547"/>
      <c r="I13" s="547"/>
      <c r="J13" s="215"/>
      <c r="K13" s="193"/>
      <c r="L13" s="137"/>
      <c r="M13" s="137"/>
      <c r="N13" s="138"/>
      <c r="O13" s="173"/>
      <c r="P13" s="137"/>
      <c r="Q13" s="137"/>
      <c r="R13" s="137"/>
      <c r="S13" s="138"/>
    </row>
    <row r="14" spans="1:19" ht="18" customHeight="1" x14ac:dyDescent="0.2">
      <c r="A14" s="160" t="s">
        <v>50</v>
      </c>
      <c r="B14" s="120">
        <f>'Seg History'!B14</f>
        <v>628</v>
      </c>
      <c r="C14" s="136">
        <f>'Seg History'!F14</f>
        <v>629</v>
      </c>
      <c r="D14" s="136">
        <f>B14-C14</f>
        <v>-1</v>
      </c>
      <c r="E14" s="550">
        <f>Wireless!E20</f>
        <v>-1.589825119236884E-3</v>
      </c>
      <c r="F14" s="160"/>
      <c r="G14" s="120">
        <f>SUM('Seg History'!B14:E14)</f>
        <v>2806</v>
      </c>
      <c r="H14" s="136">
        <f>SUM('Seg History'!F14:I14)</f>
        <v>2727</v>
      </c>
      <c r="I14" s="136">
        <f>G14-H14</f>
        <v>79</v>
      </c>
      <c r="J14" s="550">
        <f>Wireless!J20</f>
        <v>2.8855613494596151E-2</v>
      </c>
      <c r="K14" s="193"/>
      <c r="L14" s="121"/>
      <c r="M14" s="205"/>
      <c r="N14" s="173"/>
      <c r="O14" s="121"/>
      <c r="P14" s="121"/>
      <c r="Q14" s="121"/>
      <c r="R14" s="205"/>
      <c r="S14" s="205"/>
    </row>
    <row r="15" spans="1:19" ht="18" customHeight="1" x14ac:dyDescent="0.2">
      <c r="A15" s="160" t="s">
        <v>48</v>
      </c>
      <c r="B15" s="125">
        <f>Wireline!B21</f>
        <v>350</v>
      </c>
      <c r="C15" s="121">
        <f>Wireline!C21</f>
        <v>372</v>
      </c>
      <c r="D15" s="347">
        <f>B15-C15</f>
        <v>-22</v>
      </c>
      <c r="E15" s="551">
        <f>Wireline!E21</f>
        <v>-5.9311354601997233E-2</v>
      </c>
      <c r="F15" s="160"/>
      <c r="G15" s="120">
        <f>SUM('Seg History'!B15:E15)</f>
        <v>1456</v>
      </c>
      <c r="H15" s="136">
        <f>SUM('Seg History'!F15:I15)</f>
        <v>1489</v>
      </c>
      <c r="I15" s="347">
        <f>G15-H15</f>
        <v>-33</v>
      </c>
      <c r="J15" s="551">
        <f>Wireline!J21</f>
        <v>-2.1708874383273086E-2</v>
      </c>
      <c r="K15" s="193"/>
      <c r="L15" s="121"/>
      <c r="M15" s="205"/>
      <c r="N15" s="173"/>
      <c r="O15" s="121"/>
      <c r="P15" s="121"/>
      <c r="Q15" s="121"/>
      <c r="R15" s="205"/>
      <c r="S15" s="205"/>
    </row>
    <row r="16" spans="1:19" ht="18" customHeight="1" x14ac:dyDescent="0.2">
      <c r="A16" s="160" t="s">
        <v>29</v>
      </c>
      <c r="B16" s="116">
        <f>SUM(B14:B15)</f>
        <v>978</v>
      </c>
      <c r="C16" s="143">
        <f>SUM(C14:C15)</f>
        <v>1001</v>
      </c>
      <c r="D16" s="143">
        <f>SUM(D13:D15)</f>
        <v>-23</v>
      </c>
      <c r="E16" s="679">
        <f>'[18]QTR Inc Stmt'!$K$16</f>
        <v>-2.2120343913430984E-2</v>
      </c>
      <c r="F16" s="160"/>
      <c r="G16" s="116">
        <f>SUM(G14:G15)</f>
        <v>4262</v>
      </c>
      <c r="H16" s="143">
        <f>SUM(H14:H15)</f>
        <v>4216</v>
      </c>
      <c r="I16" s="143">
        <f>SUM(I13:I15)</f>
        <v>46</v>
      </c>
      <c r="J16" s="679">
        <f>'[18]QTR Inc Stmt'!$U$16</f>
        <v>1.1041973543567358E-2</v>
      </c>
      <c r="K16" s="193"/>
      <c r="L16" s="121"/>
      <c r="M16" s="205"/>
      <c r="N16" s="173"/>
      <c r="O16" s="121"/>
      <c r="P16" s="121"/>
      <c r="Q16" s="121"/>
      <c r="R16" s="205"/>
      <c r="S16" s="206"/>
    </row>
    <row r="17" spans="1:19" ht="6" customHeight="1" x14ac:dyDescent="0.2">
      <c r="A17" s="160"/>
      <c r="B17" s="545"/>
      <c r="C17" s="218"/>
      <c r="D17" s="218"/>
      <c r="E17" s="215"/>
      <c r="F17" s="160"/>
      <c r="G17" s="545"/>
      <c r="H17" s="218"/>
      <c r="I17" s="218"/>
      <c r="J17" s="215"/>
      <c r="K17" s="193"/>
      <c r="L17" s="121"/>
      <c r="M17" s="205"/>
      <c r="N17" s="173"/>
      <c r="O17" s="121"/>
      <c r="P17" s="121"/>
      <c r="Q17" s="121"/>
      <c r="R17" s="205"/>
      <c r="S17" s="205"/>
    </row>
    <row r="18" spans="1:19" ht="18" customHeight="1" x14ac:dyDescent="0.25">
      <c r="A18" s="200" t="s">
        <v>167</v>
      </c>
      <c r="B18" s="546"/>
      <c r="C18" s="547"/>
      <c r="D18" s="136"/>
      <c r="E18" s="525"/>
      <c r="F18" s="160"/>
      <c r="G18" s="546"/>
      <c r="H18" s="547"/>
      <c r="I18" s="136"/>
      <c r="J18" s="525"/>
      <c r="L18" s="137"/>
      <c r="M18" s="121"/>
      <c r="N18" s="206"/>
      <c r="O18" s="173"/>
      <c r="P18" s="137"/>
      <c r="Q18" s="137"/>
      <c r="R18" s="121"/>
      <c r="S18" s="206"/>
    </row>
    <row r="19" spans="1:19" ht="18" customHeight="1" x14ac:dyDescent="0.2">
      <c r="A19" s="160" t="s">
        <v>50</v>
      </c>
      <c r="B19" s="548">
        <f>Wireless!B26</f>
        <v>0.35103409726103968</v>
      </c>
      <c r="C19" s="549">
        <f>Wireless!C26</f>
        <v>0.35758953951108585</v>
      </c>
      <c r="D19" s="209">
        <f>(ROUND(B19,3)-ROUND(C19,3))*100</f>
        <v>-0.70000000000000062</v>
      </c>
      <c r="E19" s="210" t="s">
        <v>113</v>
      </c>
      <c r="F19" s="160"/>
      <c r="G19" s="548">
        <f>Wireless!G26</f>
        <v>0.40120102945381758</v>
      </c>
      <c r="H19" s="549">
        <f>Wireless!H26</f>
        <v>0.41063092907694626</v>
      </c>
      <c r="I19" s="533">
        <f>(ROUND(G19,3)-ROUND(H19,3))*100</f>
        <v>-0.99999999999999534</v>
      </c>
      <c r="J19" s="210" t="s">
        <v>113</v>
      </c>
      <c r="L19" s="139"/>
      <c r="M19" s="173"/>
      <c r="N19" s="173"/>
      <c r="O19" s="139"/>
      <c r="P19" s="139"/>
      <c r="Q19" s="209"/>
      <c r="R19" s="205"/>
      <c r="S19" s="205"/>
    </row>
    <row r="20" spans="1:19" ht="18" customHeight="1" x14ac:dyDescent="0.2">
      <c r="A20" s="160" t="s">
        <v>48</v>
      </c>
      <c r="B20" s="555">
        <f>Wireline!B23</f>
        <v>0.23499999999999999</v>
      </c>
      <c r="C20" s="645">
        <f>Wireline!C23</f>
        <v>0.26</v>
      </c>
      <c r="D20" s="489">
        <f>(ROUND(B20,3)-ROUND(C20,3))*100</f>
        <v>-2.5000000000000022</v>
      </c>
      <c r="E20" s="210" t="s">
        <v>113</v>
      </c>
      <c r="F20" s="160"/>
      <c r="G20" s="555">
        <f>Wireline!G23</f>
        <v>0.254</v>
      </c>
      <c r="H20" s="645">
        <f>Wireline!H23</f>
        <v>0.26600000000000001</v>
      </c>
      <c r="I20" s="733">
        <f>(ROUND(G20,3)-ROUND(H20,3))*100</f>
        <v>-1.2000000000000011</v>
      </c>
      <c r="J20" s="210" t="s">
        <v>113</v>
      </c>
      <c r="L20" s="139"/>
      <c r="M20" s="173"/>
      <c r="N20" s="173"/>
      <c r="O20" s="139"/>
      <c r="P20" s="139"/>
      <c r="Q20" s="119"/>
      <c r="R20" s="205"/>
      <c r="S20" s="205"/>
    </row>
    <row r="21" spans="1:19" ht="18" customHeight="1" x14ac:dyDescent="0.2">
      <c r="A21" s="160" t="s">
        <v>29</v>
      </c>
      <c r="B21" s="548">
        <f>B16/B11</f>
        <v>0.30400994715573515</v>
      </c>
      <c r="C21" s="549">
        <f>C16/C11</f>
        <v>0.32001278772378516</v>
      </c>
      <c r="D21" s="119">
        <f>(ROUND(B21,3)-ROUND(C21,3))*100</f>
        <v>-1.6000000000000014</v>
      </c>
      <c r="E21" s="210" t="s">
        <v>113</v>
      </c>
      <c r="F21" s="160"/>
      <c r="G21" s="548">
        <f>G16/G11</f>
        <v>0.34090545512717962</v>
      </c>
      <c r="H21" s="549">
        <f>H16/H11</f>
        <v>0.35127478753541075</v>
      </c>
      <c r="I21" s="528">
        <f>(ROUND(G21,3)-ROUND(H21,3))*100</f>
        <v>-0.99999999999999534</v>
      </c>
      <c r="J21" s="210" t="s">
        <v>113</v>
      </c>
      <c r="L21" s="139"/>
      <c r="M21" s="173"/>
      <c r="N21" s="173"/>
      <c r="O21" s="139"/>
      <c r="P21" s="139"/>
      <c r="Q21" s="119"/>
      <c r="R21" s="206"/>
      <c r="S21" s="206"/>
    </row>
    <row r="22" spans="1:19" ht="7.5" customHeight="1" x14ac:dyDescent="0.2">
      <c r="A22" s="160"/>
      <c r="B22" s="222"/>
      <c r="C22" s="223"/>
      <c r="D22" s="532"/>
      <c r="E22" s="221"/>
      <c r="F22" s="160"/>
      <c r="G22" s="222"/>
      <c r="H22" s="223"/>
      <c r="I22" s="532"/>
      <c r="J22" s="221"/>
      <c r="M22" s="212"/>
      <c r="N22" s="205"/>
      <c r="O22" s="173"/>
      <c r="P22" s="141"/>
      <c r="Q22" s="141"/>
      <c r="R22" s="212"/>
      <c r="S22" s="205"/>
    </row>
    <row r="23" spans="1:19" s="204" customFormat="1" ht="18" customHeight="1" x14ac:dyDescent="0.25">
      <c r="A23" s="200" t="s">
        <v>11</v>
      </c>
      <c r="B23" s="545"/>
      <c r="C23" s="646"/>
      <c r="D23" s="535"/>
      <c r="E23" s="221"/>
      <c r="F23" s="160"/>
      <c r="G23" s="120"/>
      <c r="H23" s="136"/>
      <c r="I23" s="136"/>
      <c r="J23" s="221"/>
      <c r="L23" s="142"/>
      <c r="M23" s="213"/>
      <c r="N23" s="205"/>
      <c r="O23" s="173"/>
      <c r="P23" s="142"/>
      <c r="Q23" s="142"/>
      <c r="R23" s="213"/>
      <c r="S23" s="205"/>
    </row>
    <row r="24" spans="1:19" s="214" customFormat="1" ht="18" customHeight="1" x14ac:dyDescent="0.2">
      <c r="A24" s="160" t="s">
        <v>50</v>
      </c>
      <c r="B24" s="125">
        <f>Wireless!B28</f>
        <v>209</v>
      </c>
      <c r="C24" s="121">
        <f>Wireless!C28</f>
        <v>188</v>
      </c>
      <c r="D24" s="136">
        <f>B24-C24</f>
        <v>21</v>
      </c>
      <c r="E24" s="550">
        <f>(B24-C24)/C24</f>
        <v>0.11170212765957446</v>
      </c>
      <c r="F24" s="160"/>
      <c r="G24" s="125">
        <f>Wireless!G28</f>
        <v>893</v>
      </c>
      <c r="H24" s="121">
        <f>Wireless!H28</f>
        <v>832</v>
      </c>
      <c r="I24" s="136">
        <f>G24-H24</f>
        <v>61</v>
      </c>
      <c r="J24" s="550">
        <f>(G24-H24)/H24</f>
        <v>7.3317307692307696E-2</v>
      </c>
      <c r="L24" s="121"/>
      <c r="M24" s="205"/>
      <c r="N24" s="173"/>
      <c r="O24" s="121"/>
      <c r="P24" s="121"/>
      <c r="Q24" s="121"/>
      <c r="R24" s="205"/>
      <c r="S24" s="205"/>
    </row>
    <row r="25" spans="1:19" s="204" customFormat="1" ht="18" customHeight="1" x14ac:dyDescent="0.2">
      <c r="A25" s="160" t="s">
        <v>48</v>
      </c>
      <c r="B25" s="249">
        <f>Wireline!B25</f>
        <v>446</v>
      </c>
      <c r="C25" s="123">
        <f>Wireline!C25</f>
        <v>382</v>
      </c>
      <c r="D25" s="136">
        <f>B25-C25</f>
        <v>64</v>
      </c>
      <c r="E25" s="551">
        <f>(B25-C25)/C25</f>
        <v>0.16753926701570682</v>
      </c>
      <c r="F25" s="160"/>
      <c r="G25" s="249">
        <f>Wireline!G25</f>
        <v>1684</v>
      </c>
      <c r="H25" s="123">
        <f>Wireline!H25</f>
        <v>1527</v>
      </c>
      <c r="I25" s="136">
        <f>G25-H25</f>
        <v>157</v>
      </c>
      <c r="J25" s="551">
        <f>(G25-H25)/H25</f>
        <v>0.10281597904387688</v>
      </c>
      <c r="L25" s="121"/>
      <c r="M25" s="206"/>
      <c r="N25" s="173"/>
      <c r="O25" s="121"/>
      <c r="P25" s="121"/>
      <c r="Q25" s="121"/>
      <c r="R25" s="206"/>
      <c r="S25" s="205"/>
    </row>
    <row r="26" spans="1:19" s="204" customFormat="1" ht="18" customHeight="1" x14ac:dyDescent="0.2">
      <c r="A26" s="160" t="s">
        <v>29</v>
      </c>
      <c r="B26" s="116">
        <f>SUM(B24:B25)</f>
        <v>655</v>
      </c>
      <c r="C26" s="143">
        <f>SUM(C24:C25)</f>
        <v>570</v>
      </c>
      <c r="D26" s="143">
        <f>SUM(D23:D25)</f>
        <v>85</v>
      </c>
      <c r="E26" s="550">
        <f>(B26-C26)/C26</f>
        <v>0.14912280701754385</v>
      </c>
      <c r="F26" s="160"/>
      <c r="G26" s="116">
        <f>SUM(G24:G25)</f>
        <v>2577</v>
      </c>
      <c r="H26" s="143">
        <f>SUM(H24:H25)</f>
        <v>2359</v>
      </c>
      <c r="I26" s="143">
        <f>SUM(I23:I25)</f>
        <v>218</v>
      </c>
      <c r="J26" s="550">
        <f>(G26-H26)/H26</f>
        <v>9.241203899957609E-2</v>
      </c>
      <c r="L26" s="121"/>
      <c r="M26" s="205"/>
      <c r="N26" s="173"/>
      <c r="O26" s="121"/>
      <c r="P26" s="121"/>
      <c r="Q26" s="121"/>
      <c r="R26" s="206"/>
      <c r="S26" s="206"/>
    </row>
    <row r="27" spans="1:19" ht="7.5" customHeight="1" x14ac:dyDescent="0.2">
      <c r="A27" s="160"/>
      <c r="B27" s="222"/>
      <c r="C27" s="223"/>
      <c r="D27" s="532"/>
      <c r="E27" s="221"/>
      <c r="F27" s="160"/>
      <c r="G27" s="222"/>
      <c r="H27" s="223"/>
      <c r="I27" s="532"/>
      <c r="J27" s="221"/>
      <c r="M27" s="212"/>
      <c r="N27" s="205"/>
      <c r="O27" s="173"/>
      <c r="P27" s="141"/>
      <c r="Q27" s="141"/>
      <c r="R27" s="212"/>
      <c r="S27" s="205"/>
    </row>
    <row r="28" spans="1:19" s="204" customFormat="1" ht="18" customHeight="1" x14ac:dyDescent="0.25">
      <c r="A28" s="200" t="s">
        <v>224</v>
      </c>
      <c r="B28" s="217"/>
      <c r="C28" s="218"/>
      <c r="D28" s="218"/>
      <c r="E28" s="215"/>
      <c r="F28" s="216"/>
      <c r="G28" s="217"/>
      <c r="H28" s="218"/>
      <c r="I28" s="218"/>
      <c r="J28" s="215"/>
      <c r="K28" s="160"/>
      <c r="L28" s="141"/>
      <c r="M28" s="138"/>
      <c r="N28" s="138"/>
      <c r="O28" s="138"/>
      <c r="P28" s="138"/>
      <c r="Q28" s="138"/>
      <c r="R28" s="138"/>
      <c r="S28" s="138"/>
    </row>
    <row r="29" spans="1:19" s="204" customFormat="1" ht="15" customHeight="1" x14ac:dyDescent="0.2">
      <c r="A29" s="160" t="s">
        <v>50</v>
      </c>
      <c r="B29" s="127">
        <f>Wireless!B30</f>
        <v>0.11682504192286193</v>
      </c>
      <c r="C29" s="145">
        <f>Wireless!C30</f>
        <v>0.106878908470722</v>
      </c>
      <c r="D29" s="136">
        <f>(ROUND(B29,2)-ROUND(C29,2))*100</f>
        <v>0.99999999999999956</v>
      </c>
      <c r="E29" s="219" t="s">
        <v>113</v>
      </c>
      <c r="F29" s="160"/>
      <c r="G29" s="127">
        <f>Wireless!G30</f>
        <v>0.12768086931655706</v>
      </c>
      <c r="H29" s="145">
        <f>Wireless!H30</f>
        <v>0.12528233699744015</v>
      </c>
      <c r="I29" s="136">
        <f>(ROUND(G29,2)-ROUND(H29,2))*100</f>
        <v>0</v>
      </c>
      <c r="J29" s="219" t="s">
        <v>113</v>
      </c>
      <c r="K29" s="160"/>
      <c r="L29" s="139"/>
      <c r="M29" s="181"/>
      <c r="N29" s="173"/>
      <c r="O29" s="144"/>
      <c r="P29" s="144"/>
      <c r="Q29" s="121"/>
      <c r="R29" s="205"/>
      <c r="S29" s="181"/>
    </row>
    <row r="30" spans="1:19" s="204" customFormat="1" ht="18" customHeight="1" x14ac:dyDescent="0.2">
      <c r="A30" s="160" t="s">
        <v>48</v>
      </c>
      <c r="B30" s="522">
        <f>Wireline!B27</f>
        <v>0.2995298858294157</v>
      </c>
      <c r="C30" s="511">
        <f>Wireline!C27</f>
        <v>0.26750700280112044</v>
      </c>
      <c r="D30" s="347">
        <f>(ROUND(B30,2)-ROUND(C30,2))*100</f>
        <v>2.9999999999999973</v>
      </c>
      <c r="E30" s="219" t="s">
        <v>113</v>
      </c>
      <c r="F30" s="160"/>
      <c r="G30" s="522">
        <f>Wireline!G27</f>
        <v>0.2932265366533171</v>
      </c>
      <c r="H30" s="511">
        <f>Wireline!H27</f>
        <v>0.2731663685152057</v>
      </c>
      <c r="I30" s="347">
        <f>(ROUND(G30,2)-ROUND(H30,2))*100</f>
        <v>1.9999999999999962</v>
      </c>
      <c r="J30" s="219" t="s">
        <v>113</v>
      </c>
      <c r="K30" s="160"/>
      <c r="L30" s="139"/>
      <c r="M30" s="181"/>
      <c r="N30" s="173"/>
      <c r="O30" s="144"/>
      <c r="P30" s="144"/>
      <c r="Q30" s="121"/>
      <c r="R30" s="206"/>
      <c r="S30" s="181"/>
    </row>
    <row r="31" spans="1:19" s="204" customFormat="1" ht="18" customHeight="1" x14ac:dyDescent="0.2">
      <c r="A31" s="160" t="s">
        <v>29</v>
      </c>
      <c r="B31" s="127">
        <f>B26/B11</f>
        <v>0.20360584395399439</v>
      </c>
      <c r="C31" s="145">
        <f>C26/C11</f>
        <v>0.18222506393861893</v>
      </c>
      <c r="D31" s="136">
        <f>(ROUND(B31,2)-ROUND(C31,2))*100</f>
        <v>2.0000000000000018</v>
      </c>
      <c r="E31" s="219" t="s">
        <v>113</v>
      </c>
      <c r="F31" s="160"/>
      <c r="G31" s="127">
        <f>G26/G11</f>
        <v>0.20612701967685171</v>
      </c>
      <c r="H31" s="145">
        <f>H26/H11</f>
        <v>0.19655057490418262</v>
      </c>
      <c r="I31" s="136">
        <f>(ROUND(G31,2)-ROUND(H31,2))*100</f>
        <v>0.99999999999999811</v>
      </c>
      <c r="J31" s="219" t="s">
        <v>113</v>
      </c>
      <c r="K31" s="160"/>
      <c r="L31" s="139"/>
      <c r="M31" s="181"/>
      <c r="N31" s="173"/>
      <c r="O31" s="144"/>
      <c r="P31" s="144"/>
      <c r="Q31" s="121"/>
      <c r="R31" s="206"/>
      <c r="S31" s="181"/>
    </row>
    <row r="32" spans="1:19" ht="7.5" customHeight="1" x14ac:dyDescent="0.2">
      <c r="A32" s="160"/>
      <c r="B32" s="222"/>
      <c r="C32" s="223"/>
      <c r="D32" s="532"/>
      <c r="E32" s="221"/>
      <c r="F32" s="160"/>
      <c r="G32" s="222"/>
      <c r="H32" s="223"/>
      <c r="I32" s="136"/>
      <c r="J32" s="536"/>
      <c r="K32" s="160"/>
      <c r="L32" s="141"/>
      <c r="M32" s="212"/>
      <c r="N32" s="205"/>
      <c r="O32" s="173"/>
      <c r="P32" s="141"/>
      <c r="Q32" s="141"/>
      <c r="R32" s="212"/>
      <c r="S32" s="205"/>
    </row>
    <row r="33" spans="1:20" s="204" customFormat="1" ht="18" customHeight="1" x14ac:dyDescent="0.25">
      <c r="A33" s="200" t="s">
        <v>166</v>
      </c>
      <c r="B33" s="217"/>
      <c r="C33" s="218"/>
      <c r="D33" s="218"/>
      <c r="E33" s="215"/>
      <c r="F33" s="216"/>
      <c r="G33" s="217"/>
      <c r="H33" s="218"/>
      <c r="I33" s="218"/>
      <c r="J33" s="215"/>
      <c r="K33" s="160"/>
      <c r="L33" s="138"/>
      <c r="M33" s="138"/>
      <c r="N33" s="138"/>
      <c r="O33" s="138"/>
      <c r="P33" s="138"/>
      <c r="Q33" s="138"/>
      <c r="R33" s="138"/>
      <c r="S33" s="138"/>
    </row>
    <row r="34" spans="1:20" s="214" customFormat="1" ht="18" customHeight="1" x14ac:dyDescent="0.2">
      <c r="A34" s="160" t="s">
        <v>50</v>
      </c>
      <c r="B34" s="120">
        <f>Wireless!B32</f>
        <v>419</v>
      </c>
      <c r="C34" s="136">
        <f>Wireless!C32</f>
        <v>441</v>
      </c>
      <c r="D34" s="136">
        <f>B34-C34</f>
        <v>-22</v>
      </c>
      <c r="E34" s="631">
        <f>IF(ISERROR(D34/C34),"n.m.",IF(ABS((D34/ABS(C34)))&gt;=1,"n.m.",(D34/ABS(C34))))</f>
        <v>-4.9886621315192746E-2</v>
      </c>
      <c r="F34" s="160"/>
      <c r="G34" s="120">
        <f>G14-G24</f>
        <v>1913</v>
      </c>
      <c r="H34" s="136">
        <f>H14-H24</f>
        <v>1895</v>
      </c>
      <c r="I34" s="136">
        <f>G34-H34</f>
        <v>18</v>
      </c>
      <c r="J34" s="550">
        <f>(G34-H34)/H34</f>
        <v>9.4986807387862793E-3</v>
      </c>
      <c r="K34" s="428"/>
      <c r="L34" s="121"/>
      <c r="M34" s="205"/>
      <c r="N34" s="173"/>
      <c r="O34" s="121"/>
      <c r="P34" s="121"/>
      <c r="Q34" s="121"/>
      <c r="R34" s="205"/>
      <c r="S34" s="206"/>
    </row>
    <row r="35" spans="1:20" s="204" customFormat="1" ht="18" customHeight="1" x14ac:dyDescent="0.2">
      <c r="A35" s="160" t="s">
        <v>48</v>
      </c>
      <c r="B35" s="120">
        <f>Wireline!B29</f>
        <v>-96</v>
      </c>
      <c r="C35" s="136">
        <f>Wireline!C29</f>
        <v>-10</v>
      </c>
      <c r="D35" s="136">
        <f>B35-C35</f>
        <v>-86</v>
      </c>
      <c r="E35" s="558" t="str">
        <f>IF(ISERROR(D35/C35),"n.m.",IF(ABS((D35/ABS(C35)))&gt;=1,"n.m.",(D35/ABS(C35))))</f>
        <v>n.m.</v>
      </c>
      <c r="F35" s="160"/>
      <c r="G35" s="120">
        <f>G15-G25</f>
        <v>-228</v>
      </c>
      <c r="H35" s="136">
        <f>H15-H25</f>
        <v>-38</v>
      </c>
      <c r="I35" s="136">
        <f>G35-H35</f>
        <v>-190</v>
      </c>
      <c r="J35" s="558" t="str">
        <f>IF(ISERROR(I35/H35),"n.m.",IF(ABS((I35/ABS(H35)))&gt;=1,"n.m.",(I35/ABS(H35))))</f>
        <v>n.m.</v>
      </c>
      <c r="K35" s="160"/>
      <c r="L35" s="121"/>
      <c r="M35" s="206"/>
      <c r="N35" s="173"/>
      <c r="O35" s="121"/>
      <c r="P35" s="121"/>
      <c r="Q35" s="121"/>
      <c r="R35" s="206"/>
      <c r="S35" s="206"/>
    </row>
    <row r="36" spans="1:20" s="204" customFormat="1" ht="18" customHeight="1" x14ac:dyDescent="0.2">
      <c r="A36" s="160" t="s">
        <v>29</v>
      </c>
      <c r="B36" s="116">
        <f>SUM(B34:B35)</f>
        <v>323</v>
      </c>
      <c r="C36" s="143">
        <f>SUM(C34:C35)</f>
        <v>431</v>
      </c>
      <c r="D36" s="143">
        <f>SUM(D33:D35)</f>
        <v>-108</v>
      </c>
      <c r="E36" s="631">
        <f>IF(ISERROR(D36/C36),"n.m.",IF(ABS((D36/ABS(C36)))&gt;=1,"n.m.",(D36/ABS(C36))))</f>
        <v>-0.25058004640371229</v>
      </c>
      <c r="F36" s="160"/>
      <c r="G36" s="116">
        <f>SUM(G34:G35)</f>
        <v>1685</v>
      </c>
      <c r="H36" s="143">
        <f>SUM(H34:H35)</f>
        <v>1857</v>
      </c>
      <c r="I36" s="143">
        <f>SUM(I33:I35)</f>
        <v>-172</v>
      </c>
      <c r="J36" s="550">
        <f>(G36-H36)/H36</f>
        <v>-9.2622509423801833E-2</v>
      </c>
      <c r="K36" s="160"/>
      <c r="L36" s="121"/>
      <c r="M36" s="205"/>
      <c r="N36" s="173"/>
      <c r="O36" s="121"/>
      <c r="P36" s="121"/>
      <c r="Q36" s="121"/>
      <c r="R36" s="206"/>
      <c r="S36" s="206"/>
    </row>
    <row r="37" spans="1:20" s="204" customFormat="1" ht="15" x14ac:dyDescent="0.2">
      <c r="A37" s="160"/>
      <c r="B37" s="537"/>
      <c r="C37" s="538"/>
      <c r="D37" s="347"/>
      <c r="E37" s="539"/>
      <c r="F37" s="160"/>
      <c r="G37" s="540"/>
      <c r="H37" s="449"/>
      <c r="I37" s="449"/>
      <c r="J37" s="450"/>
      <c r="K37" s="160"/>
      <c r="L37" s="225"/>
      <c r="M37" s="121"/>
      <c r="N37" s="206"/>
      <c r="O37" s="173"/>
      <c r="P37" s="225"/>
      <c r="Q37" s="225"/>
      <c r="R37" s="121"/>
      <c r="S37" s="205"/>
    </row>
    <row r="38" spans="1:20" s="193" customFormat="1" ht="9.75" customHeight="1" x14ac:dyDescent="0.2">
      <c r="A38" s="226"/>
      <c r="B38" s="528"/>
      <c r="C38" s="528"/>
      <c r="D38" s="528"/>
      <c r="E38" s="541"/>
      <c r="F38" s="226"/>
      <c r="G38" s="528"/>
      <c r="H38" s="528"/>
      <c r="I38" s="528"/>
      <c r="J38" s="541"/>
      <c r="K38" s="226"/>
      <c r="L38" s="119"/>
      <c r="M38" s="119"/>
      <c r="N38" s="205"/>
      <c r="O38" s="173"/>
      <c r="P38" s="119"/>
      <c r="Q38" s="119"/>
      <c r="R38" s="119"/>
      <c r="S38" s="205"/>
    </row>
    <row r="39" spans="1:20" ht="18" customHeight="1" x14ac:dyDescent="0.25">
      <c r="A39" s="227" t="s">
        <v>259</v>
      </c>
      <c r="B39" s="542"/>
      <c r="C39" s="543"/>
      <c r="D39" s="543"/>
      <c r="E39" s="544"/>
      <c r="F39" s="160"/>
      <c r="G39" s="542"/>
      <c r="H39" s="543"/>
      <c r="I39" s="543"/>
      <c r="J39" s="544"/>
      <c r="K39" s="226"/>
      <c r="L39" s="137"/>
      <c r="M39" s="137"/>
      <c r="N39" s="138"/>
      <c r="O39" s="173"/>
      <c r="P39" s="137"/>
      <c r="Q39" s="137"/>
      <c r="R39" s="137"/>
      <c r="S39" s="138"/>
    </row>
    <row r="40" spans="1:20" ht="18" customHeight="1" x14ac:dyDescent="0.2">
      <c r="A40" s="160" t="s">
        <v>50</v>
      </c>
      <c r="B40" s="120">
        <f>Wireless!B35</f>
        <v>653</v>
      </c>
      <c r="C40" s="136">
        <f>Wireless!C35</f>
        <v>635</v>
      </c>
      <c r="D40" s="136">
        <f>B40-C40</f>
        <v>18</v>
      </c>
      <c r="E40" s="550">
        <f>Wireless!E35</f>
        <v>2.8346456692913385E-2</v>
      </c>
      <c r="F40" s="160"/>
      <c r="G40" s="120">
        <f>Wireless!G35</f>
        <v>2887</v>
      </c>
      <c r="H40" s="136">
        <f>Wireless!H35</f>
        <v>2757</v>
      </c>
      <c r="I40" s="136">
        <f>G40-H40</f>
        <v>130</v>
      </c>
      <c r="J40" s="550">
        <f>Wireless!J35</f>
        <v>4.7152702212549871E-2</v>
      </c>
      <c r="K40" s="226"/>
      <c r="L40" s="121"/>
      <c r="M40" s="121"/>
      <c r="N40" s="121"/>
      <c r="O40" s="121"/>
      <c r="P40" s="121"/>
      <c r="Q40" s="121"/>
      <c r="R40" s="205"/>
      <c r="S40" s="230"/>
    </row>
    <row r="41" spans="1:20" ht="18" customHeight="1" x14ac:dyDescent="0.2">
      <c r="A41" s="160" t="s">
        <v>48</v>
      </c>
      <c r="B41" s="120">
        <f>Wireline!B32</f>
        <v>424</v>
      </c>
      <c r="C41" s="136">
        <f>Wireline!C32</f>
        <v>392</v>
      </c>
      <c r="D41" s="136">
        <f>B41-C41</f>
        <v>32</v>
      </c>
      <c r="E41" s="551">
        <f>Wireline!E32</f>
        <v>8.1632653061224483E-2</v>
      </c>
      <c r="F41" s="160"/>
      <c r="G41" s="120">
        <f>Wireline!G32</f>
        <v>1601</v>
      </c>
      <c r="H41" s="136">
        <f>Wireline!H32</f>
        <v>1534</v>
      </c>
      <c r="I41" s="136">
        <f>G41-H41</f>
        <v>67</v>
      </c>
      <c r="J41" s="551">
        <f>Wireline!J32</f>
        <v>4.3676662320730114E-2</v>
      </c>
      <c r="K41" s="226"/>
      <c r="L41" s="121"/>
      <c r="M41" s="121"/>
      <c r="N41" s="121"/>
      <c r="O41" s="121"/>
      <c r="P41" s="121"/>
      <c r="Q41" s="121"/>
      <c r="R41" s="121"/>
      <c r="S41" s="121"/>
    </row>
    <row r="42" spans="1:20" ht="18" customHeight="1" x14ac:dyDescent="0.2">
      <c r="A42" s="160" t="s">
        <v>29</v>
      </c>
      <c r="B42" s="116">
        <f>SUM(B40:B41)</f>
        <v>1077</v>
      </c>
      <c r="C42" s="143">
        <f>SUM(C40:C41)</f>
        <v>1027</v>
      </c>
      <c r="D42" s="143">
        <f>SUM(D39:D41)</f>
        <v>50</v>
      </c>
      <c r="E42" s="679">
        <f>(+B42-C42)/C42</f>
        <v>4.8685491723466409E-2</v>
      </c>
      <c r="F42" s="160"/>
      <c r="G42" s="116">
        <f>SUM(G40:G41)</f>
        <v>4488</v>
      </c>
      <c r="H42" s="143">
        <f>SUM(H40:H41)</f>
        <v>4291</v>
      </c>
      <c r="I42" s="143">
        <f>SUM(I39:I41)</f>
        <v>197</v>
      </c>
      <c r="J42" s="679">
        <f>(+G42-H42)/H42</f>
        <v>4.591004427872291E-2</v>
      </c>
      <c r="K42" s="226"/>
      <c r="L42" s="121"/>
      <c r="M42" s="121"/>
      <c r="N42" s="121"/>
      <c r="O42" s="468"/>
      <c r="P42" s="468"/>
      <c r="Q42" s="121"/>
      <c r="R42" s="121"/>
      <c r="S42" s="121"/>
    </row>
    <row r="43" spans="1:20" ht="6" customHeight="1" x14ac:dyDescent="0.2">
      <c r="A43" s="160"/>
      <c r="B43" s="545"/>
      <c r="C43" s="218"/>
      <c r="D43" s="218"/>
      <c r="E43" s="215"/>
      <c r="F43" s="160"/>
      <c r="G43" s="545"/>
      <c r="H43" s="218"/>
      <c r="I43" s="218"/>
      <c r="J43" s="215"/>
      <c r="K43" s="226"/>
      <c r="L43" s="138"/>
      <c r="M43" s="138"/>
      <c r="N43" s="138"/>
      <c r="O43" s="173"/>
      <c r="P43" s="142"/>
      <c r="Q43" s="138"/>
      <c r="R43" s="121"/>
      <c r="S43" s="138"/>
    </row>
    <row r="44" spans="1:20" ht="18" customHeight="1" x14ac:dyDescent="0.25">
      <c r="A44" s="227" t="s">
        <v>260</v>
      </c>
      <c r="B44" s="546"/>
      <c r="C44" s="547"/>
      <c r="D44" s="136"/>
      <c r="E44" s="525"/>
      <c r="F44" s="160"/>
      <c r="G44" s="546"/>
      <c r="H44" s="547"/>
      <c r="I44" s="136"/>
      <c r="J44" s="525"/>
      <c r="K44" s="160"/>
      <c r="L44" s="137"/>
      <c r="M44" s="148"/>
      <c r="N44" s="148"/>
      <c r="O44" s="173"/>
      <c r="P44" s="137"/>
      <c r="Q44" s="137"/>
      <c r="R44" s="148"/>
      <c r="S44" s="148"/>
    </row>
    <row r="45" spans="1:20" ht="18" customHeight="1" x14ac:dyDescent="0.2">
      <c r="A45" s="160" t="s">
        <v>50</v>
      </c>
      <c r="B45" s="548">
        <f>Wireless!B37</f>
        <v>0.36500838457238682</v>
      </c>
      <c r="C45" s="549">
        <f>Wireless!C37</f>
        <v>0.36100056850483231</v>
      </c>
      <c r="D45" s="533">
        <f>(ROUND(B45,3)-ROUND(C45,3))*100</f>
        <v>0.40000000000000036</v>
      </c>
      <c r="E45" s="210" t="s">
        <v>113</v>
      </c>
      <c r="F45" s="160"/>
      <c r="G45" s="548">
        <f>Wireless!G37</f>
        <v>0.412782384901344</v>
      </c>
      <c r="H45" s="549">
        <f>Wireless!H37</f>
        <v>0.41514832103598853</v>
      </c>
      <c r="I45" s="533">
        <f>(ROUND(G45,3)-ROUND(H45,3))*100</f>
        <v>-0.20000000000000018</v>
      </c>
      <c r="J45" s="210" t="s">
        <v>113</v>
      </c>
      <c r="K45" s="160"/>
      <c r="L45" s="209"/>
      <c r="M45" s="173"/>
      <c r="N45" s="173"/>
      <c r="O45" s="119"/>
      <c r="P45" s="119"/>
      <c r="Q45" s="209"/>
      <c r="R45" s="205"/>
      <c r="S45" s="173"/>
    </row>
    <row r="46" spans="1:20" ht="18" customHeight="1" x14ac:dyDescent="0.2">
      <c r="A46" s="160" t="s">
        <v>48</v>
      </c>
      <c r="B46" s="555">
        <f>Wireline!B34</f>
        <v>0.28475486903962388</v>
      </c>
      <c r="C46" s="645">
        <f>Wireline!C34</f>
        <v>0.27400000000000002</v>
      </c>
      <c r="D46" s="647">
        <f>(ROUND(B46,3)-ROUND(C46,3))*100</f>
        <v>1.0999999999999954</v>
      </c>
      <c r="E46" s="210" t="s">
        <v>113</v>
      </c>
      <c r="F46" s="160"/>
      <c r="G46" s="555">
        <f>Wireline!G34</f>
        <v>0.27877415984676995</v>
      </c>
      <c r="H46" s="645">
        <f>Wireline!H34</f>
        <v>0.27400000000000002</v>
      </c>
      <c r="I46" s="647">
        <f>(ROUND(G46,3)-ROUND(H46,3))*100</f>
        <v>0.50000000000000044</v>
      </c>
      <c r="J46" s="210" t="s">
        <v>113</v>
      </c>
      <c r="L46" s="119"/>
      <c r="M46" s="119"/>
      <c r="N46" s="119"/>
      <c r="O46" s="119"/>
      <c r="P46" s="119"/>
      <c r="Q46" s="119"/>
      <c r="R46" s="119"/>
      <c r="S46" s="119"/>
      <c r="T46" s="119"/>
    </row>
    <row r="47" spans="1:20" ht="18" customHeight="1" x14ac:dyDescent="0.2">
      <c r="A47" s="159" t="s">
        <v>29</v>
      </c>
      <c r="B47" s="548">
        <f>'Seg History'!B47</f>
        <v>0.33478396021137707</v>
      </c>
      <c r="C47" s="549">
        <f>'Seg History'!F47</f>
        <v>0.32832480818414322</v>
      </c>
      <c r="D47" s="528">
        <f>(ROUND(B47,3)-ROUND(C47,3))*100</f>
        <v>0.70000000000000062</v>
      </c>
      <c r="E47" s="210" t="s">
        <v>113</v>
      </c>
      <c r="F47" s="160"/>
      <c r="G47" s="548">
        <f>G42/G11</f>
        <v>0.35898256278995361</v>
      </c>
      <c r="H47" s="549">
        <f>H42/H11</f>
        <v>0.35752374604232628</v>
      </c>
      <c r="I47" s="528">
        <f>(ROUND(G47,3)-ROUND(H47,3))*100</f>
        <v>0.10000000000000009</v>
      </c>
      <c r="J47" s="210" t="s">
        <v>113</v>
      </c>
      <c r="L47" s="119"/>
      <c r="M47" s="119"/>
      <c r="N47" s="119"/>
      <c r="O47" s="119"/>
      <c r="P47" s="119"/>
      <c r="Q47" s="119"/>
      <c r="R47" s="119"/>
      <c r="S47" s="119"/>
      <c r="T47" s="119"/>
    </row>
    <row r="48" spans="1:20" s="172" customFormat="1" ht="15" x14ac:dyDescent="0.2">
      <c r="B48" s="483"/>
      <c r="C48" s="640"/>
      <c r="D48" s="640"/>
      <c r="E48" s="641"/>
      <c r="F48" s="160"/>
      <c r="G48" s="483"/>
      <c r="H48" s="640"/>
      <c r="I48" s="640"/>
      <c r="J48" s="641"/>
      <c r="L48" s="233"/>
      <c r="M48" s="232"/>
      <c r="N48" s="232"/>
      <c r="O48" s="232"/>
      <c r="P48" s="232"/>
      <c r="Q48" s="232"/>
      <c r="R48" s="232"/>
      <c r="S48" s="232"/>
    </row>
    <row r="49" spans="1:19" s="204" customFormat="1" ht="15" x14ac:dyDescent="0.2">
      <c r="B49" s="234"/>
      <c r="C49" s="234"/>
      <c r="G49" s="234"/>
      <c r="H49" s="234"/>
      <c r="I49" s="234"/>
      <c r="L49" s="188"/>
      <c r="M49" s="188"/>
      <c r="N49" s="188"/>
      <c r="O49" s="188"/>
      <c r="P49" s="188"/>
      <c r="Q49" s="188"/>
      <c r="R49" s="188"/>
      <c r="S49" s="173"/>
    </row>
    <row r="50" spans="1:19" s="160" customFormat="1" ht="21" customHeight="1" x14ac:dyDescent="0.2">
      <c r="A50" s="552"/>
      <c r="B50" s="462"/>
      <c r="C50" s="462"/>
      <c r="D50" s="463"/>
      <c r="E50" s="463"/>
      <c r="F50" s="463"/>
      <c r="G50" s="462"/>
      <c r="H50" s="462"/>
      <c r="I50" s="462"/>
      <c r="J50" s="463"/>
      <c r="K50" s="463"/>
      <c r="L50" s="216"/>
      <c r="M50" s="216"/>
      <c r="N50" s="216"/>
      <c r="O50" s="216"/>
      <c r="P50" s="216"/>
      <c r="Q50" s="216"/>
      <c r="R50" s="216"/>
    </row>
    <row r="51" spans="1:19" s="172" customFormat="1" ht="18" customHeight="1" x14ac:dyDescent="0.2">
      <c r="A51" s="805" t="s">
        <v>261</v>
      </c>
      <c r="B51" s="805"/>
      <c r="C51" s="805"/>
      <c r="D51" s="805"/>
      <c r="E51" s="805"/>
      <c r="F51" s="805"/>
      <c r="G51" s="805"/>
      <c r="H51" s="805"/>
      <c r="I51" s="805"/>
      <c r="J51" s="805"/>
      <c r="K51" s="805"/>
      <c r="L51" s="723"/>
      <c r="M51" s="723"/>
    </row>
    <row r="52" spans="1:19" s="204" customFormat="1" ht="18" customHeight="1" x14ac:dyDescent="0.2">
      <c r="A52" s="804"/>
      <c r="B52" s="804"/>
      <c r="C52" s="804"/>
      <c r="D52" s="804"/>
      <c r="E52" s="804"/>
      <c r="F52" s="804"/>
      <c r="G52" s="804"/>
      <c r="H52" s="804"/>
      <c r="I52" s="804"/>
      <c r="J52" s="804"/>
      <c r="K52" s="804"/>
      <c r="L52" s="237"/>
      <c r="M52" s="237"/>
    </row>
    <row r="53" spans="1:19" s="204" customFormat="1" ht="5.25" customHeight="1" x14ac:dyDescent="0.2">
      <c r="A53" s="802"/>
      <c r="B53" s="803"/>
      <c r="C53" s="803"/>
      <c r="D53" s="803"/>
      <c r="E53" s="803"/>
      <c r="F53" s="803"/>
      <c r="G53" s="803"/>
      <c r="H53" s="803"/>
      <c r="I53" s="803"/>
      <c r="J53" s="803"/>
      <c r="K53" s="237"/>
      <c r="L53" s="237"/>
      <c r="M53" s="237"/>
    </row>
    <row r="54" spans="1:19" s="204" customFormat="1" ht="6" customHeight="1" x14ac:dyDescent="0.2">
      <c r="A54" s="799"/>
      <c r="B54" s="799"/>
      <c r="C54" s="799"/>
      <c r="D54" s="799"/>
      <c r="E54" s="799"/>
      <c r="F54" s="799"/>
      <c r="G54" s="799"/>
      <c r="H54" s="799"/>
      <c r="I54" s="799"/>
      <c r="J54" s="799"/>
      <c r="K54" s="237"/>
      <c r="L54" s="237"/>
      <c r="M54" s="237"/>
    </row>
    <row r="55" spans="1:19" s="204" customFormat="1" ht="18" customHeight="1" x14ac:dyDescent="0.2">
      <c r="A55" s="238"/>
      <c r="B55" s="239"/>
      <c r="C55" s="239"/>
      <c r="D55" s="239"/>
      <c r="E55" s="239"/>
      <c r="F55" s="239"/>
      <c r="G55" s="239"/>
      <c r="H55" s="239"/>
      <c r="I55" s="239"/>
      <c r="J55" s="239"/>
      <c r="K55" s="237"/>
    </row>
    <row r="56" spans="1:19" s="204" customFormat="1" ht="18" customHeight="1" x14ac:dyDescent="0.2">
      <c r="B56" s="234"/>
      <c r="C56" s="234"/>
      <c r="G56" s="234"/>
      <c r="H56" s="234"/>
    </row>
    <row r="57" spans="1:19" s="204" customFormat="1" ht="18" customHeight="1" x14ac:dyDescent="0.2">
      <c r="B57" s="234"/>
      <c r="C57" s="234"/>
      <c r="G57" s="234"/>
      <c r="H57" s="234"/>
      <c r="I57" s="234"/>
    </row>
    <row r="58" spans="1:19" s="204" customFormat="1" ht="18" customHeight="1" x14ac:dyDescent="0.2">
      <c r="A58" s="240"/>
      <c r="B58" s="234"/>
      <c r="C58" s="234"/>
      <c r="D58" s="240"/>
      <c r="E58" s="240"/>
      <c r="F58" s="240"/>
      <c r="G58" s="234"/>
      <c r="H58" s="234"/>
      <c r="I58" s="240"/>
      <c r="J58" s="240"/>
    </row>
    <row r="59" spans="1:19" s="204" customFormat="1" ht="18" customHeight="1" x14ac:dyDescent="0.2">
      <c r="B59" s="234"/>
      <c r="C59" s="234"/>
      <c r="G59" s="234"/>
      <c r="H59" s="234"/>
    </row>
    <row r="60" spans="1:19" s="204" customFormat="1" ht="18" customHeight="1" x14ac:dyDescent="0.2"/>
    <row r="61" spans="1:19" s="204" customFormat="1" ht="18" customHeight="1" x14ac:dyDescent="0.2"/>
    <row r="62" spans="1:19" s="204" customFormat="1" ht="18" customHeight="1" x14ac:dyDescent="0.2"/>
    <row r="63" spans="1:19" s="204" customFormat="1" ht="18" customHeight="1" x14ac:dyDescent="0.2"/>
    <row r="64" spans="1:19" s="204" customFormat="1" ht="18" customHeight="1" x14ac:dyDescent="0.2"/>
    <row r="65" spans="1:11" s="204" customFormat="1" ht="18" customHeight="1" x14ac:dyDescent="0.2"/>
    <row r="66" spans="1:11" s="204" customFormat="1" ht="18" customHeight="1" x14ac:dyDescent="0.2"/>
    <row r="67" spans="1:11" s="204" customFormat="1" ht="18" customHeight="1" x14ac:dyDescent="0.2"/>
    <row r="68" spans="1:11" s="204" customFormat="1" ht="18" customHeight="1" x14ac:dyDescent="0.2"/>
    <row r="69" spans="1:11" s="204" customFormat="1" ht="18" customHeight="1" x14ac:dyDescent="0.2"/>
    <row r="70" spans="1:11" s="463" customFormat="1" ht="18" customHeight="1" x14ac:dyDescent="0.2">
      <c r="A70" s="553" t="s">
        <v>253</v>
      </c>
    </row>
    <row r="71" spans="1:11" s="204" customFormat="1" ht="18" customHeight="1" x14ac:dyDescent="0.2"/>
    <row r="72" spans="1:11" s="204" customFormat="1" ht="18" customHeight="1" x14ac:dyDescent="0.2"/>
    <row r="73" spans="1:11" s="204" customFormat="1" ht="18" customHeight="1" x14ac:dyDescent="0.2">
      <c r="B73" s="172"/>
      <c r="C73" s="172"/>
      <c r="D73" s="159"/>
      <c r="E73" s="159"/>
      <c r="F73" s="159"/>
      <c r="G73" s="159"/>
      <c r="H73" s="159"/>
      <c r="I73" s="159"/>
      <c r="J73" s="159"/>
    </row>
    <row r="74" spans="1:11" s="204" customFormat="1" ht="18" customHeight="1" x14ac:dyDescent="0.2">
      <c r="B74" s="172"/>
      <c r="C74" s="172"/>
      <c r="D74" s="159"/>
      <c r="E74" s="159"/>
      <c r="F74" s="159"/>
      <c r="G74" s="159"/>
      <c r="H74" s="159"/>
      <c r="I74" s="159"/>
      <c r="J74" s="159"/>
    </row>
    <row r="75" spans="1:11" s="204" customFormat="1" ht="18" customHeight="1" x14ac:dyDescent="0.2">
      <c r="B75" s="172"/>
      <c r="C75" s="172"/>
      <c r="D75" s="172"/>
      <c r="E75" s="172"/>
      <c r="F75" s="172"/>
      <c r="G75" s="172"/>
      <c r="H75" s="172"/>
      <c r="I75" s="172"/>
      <c r="J75" s="172"/>
    </row>
    <row r="76" spans="1:11" s="204" customFormat="1" ht="18" customHeight="1" x14ac:dyDescent="0.2"/>
    <row r="77" spans="1:11" s="204" customFormat="1" ht="18" customHeight="1" x14ac:dyDescent="0.2"/>
    <row r="78" spans="1:11" s="204" customFormat="1" ht="18" customHeight="1" x14ac:dyDescent="0.2"/>
    <row r="79" spans="1:11" s="204" customFormat="1" ht="18" customHeight="1" x14ac:dyDescent="0.2"/>
    <row r="80" spans="1:11" ht="18" customHeight="1" x14ac:dyDescent="0.2">
      <c r="A80" s="204"/>
      <c r="B80" s="204"/>
      <c r="C80" s="204"/>
      <c r="D80" s="204"/>
      <c r="E80" s="204"/>
      <c r="F80" s="204"/>
      <c r="G80" s="204"/>
      <c r="H80" s="204"/>
      <c r="I80" s="204"/>
      <c r="J80" s="204"/>
      <c r="K80" s="204"/>
    </row>
  </sheetData>
  <mergeCells count="8">
    <mergeCell ref="A54:J54"/>
    <mergeCell ref="A1:K1"/>
    <mergeCell ref="A2:K2"/>
    <mergeCell ref="B4:E4"/>
    <mergeCell ref="G4:J4"/>
    <mergeCell ref="A53:J53"/>
    <mergeCell ref="A52:K52"/>
    <mergeCell ref="A51:K51"/>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colorId="8" zoomScale="75" zoomScaleNormal="75" zoomScaleSheetLayoutView="70" workbookViewId="0">
      <selection activeCell="A55" sqref="A55:L55"/>
    </sheetView>
  </sheetViews>
  <sheetFormatPr defaultColWidth="8.85546875" defaultRowHeight="18" customHeight="1" x14ac:dyDescent="0.2"/>
  <cols>
    <col min="1" max="1" width="88" style="159" customWidth="1"/>
    <col min="2" max="2" width="11.42578125" style="159" customWidth="1"/>
    <col min="3" max="4" width="12.7109375" style="159" customWidth="1"/>
    <col min="5" max="5" width="12.7109375" style="172" customWidth="1"/>
    <col min="6" max="9" width="12.7109375" style="159" customWidth="1"/>
    <col min="10" max="10" width="3.7109375" style="159" customWidth="1"/>
    <col min="11" max="11" width="13.28515625" style="159" customWidth="1"/>
    <col min="12" max="12" width="12.7109375" style="159" customWidth="1"/>
    <col min="13" max="13" width="2.42578125" style="159" customWidth="1"/>
    <col min="14" max="14" width="12" style="159" bestFit="1" customWidth="1"/>
    <col min="15" max="16384" width="8.85546875" style="159"/>
  </cols>
  <sheetData>
    <row r="1" spans="1:16" ht="24" customHeight="1" x14ac:dyDescent="0.35">
      <c r="A1" s="794" t="s">
        <v>12</v>
      </c>
      <c r="B1" s="794"/>
      <c r="C1" s="794"/>
      <c r="D1" s="794"/>
      <c r="E1" s="794"/>
      <c r="F1" s="794"/>
      <c r="G1" s="794"/>
      <c r="H1" s="794"/>
      <c r="I1" s="794"/>
      <c r="J1" s="794"/>
      <c r="K1" s="800"/>
      <c r="L1" s="800"/>
      <c r="M1" s="800"/>
    </row>
    <row r="2" spans="1:16" ht="24" customHeight="1" x14ac:dyDescent="0.3">
      <c r="A2" s="795" t="s">
        <v>235</v>
      </c>
      <c r="B2" s="795"/>
      <c r="C2" s="795"/>
      <c r="D2" s="795"/>
      <c r="E2" s="795"/>
      <c r="F2" s="795"/>
      <c r="G2" s="795"/>
      <c r="H2" s="795"/>
      <c r="I2" s="795"/>
      <c r="J2" s="795"/>
      <c r="K2" s="801"/>
      <c r="L2" s="801"/>
      <c r="M2" s="801"/>
    </row>
    <row r="3" spans="1:16" ht="18" customHeight="1" x14ac:dyDescent="0.2">
      <c r="K3" s="159" t="s">
        <v>3</v>
      </c>
      <c r="L3" s="189"/>
    </row>
    <row r="4" spans="1:16" ht="18" customHeight="1" x14ac:dyDescent="0.25">
      <c r="A4" s="189"/>
      <c r="B4" s="796" t="s">
        <v>25</v>
      </c>
      <c r="C4" s="797"/>
      <c r="D4" s="797"/>
      <c r="E4" s="797"/>
      <c r="F4" s="797"/>
      <c r="G4" s="797"/>
      <c r="H4" s="797"/>
      <c r="I4" s="798"/>
      <c r="K4" s="165" t="s">
        <v>26</v>
      </c>
      <c r="L4" s="165" t="s">
        <v>26</v>
      </c>
    </row>
    <row r="5" spans="1:16" s="189" customFormat="1" ht="18" customHeight="1" x14ac:dyDescent="0.25">
      <c r="A5" s="190" t="s">
        <v>36</v>
      </c>
      <c r="B5" s="168" t="s">
        <v>193</v>
      </c>
      <c r="C5" s="169" t="s">
        <v>194</v>
      </c>
      <c r="D5" s="169" t="s">
        <v>195</v>
      </c>
      <c r="E5" s="169" t="s">
        <v>196</v>
      </c>
      <c r="F5" s="169" t="s">
        <v>155</v>
      </c>
      <c r="G5" s="169" t="s">
        <v>156</v>
      </c>
      <c r="H5" s="169" t="s">
        <v>157</v>
      </c>
      <c r="I5" s="170" t="s">
        <v>158</v>
      </c>
      <c r="J5" s="159"/>
      <c r="K5" s="168">
        <v>2015</v>
      </c>
      <c r="L5" s="171">
        <v>2014</v>
      </c>
    </row>
    <row r="6" spans="1:16" ht="18" customHeight="1" x14ac:dyDescent="0.25">
      <c r="A6" s="200"/>
      <c r="B6" s="243"/>
      <c r="C6" s="188"/>
      <c r="D6" s="188"/>
      <c r="E6" s="202"/>
      <c r="F6" s="188"/>
      <c r="G6" s="188"/>
      <c r="H6" s="188"/>
      <c r="I6" s="202"/>
      <c r="J6" s="189"/>
      <c r="K6" s="243"/>
      <c r="L6" s="242"/>
    </row>
    <row r="7" spans="1:16" ht="18" customHeight="1" x14ac:dyDescent="0.25">
      <c r="A7" s="200" t="s">
        <v>30</v>
      </c>
      <c r="B7" s="241"/>
      <c r="C7" s="188"/>
      <c r="D7" s="188"/>
      <c r="E7" s="202"/>
      <c r="F7" s="188"/>
      <c r="G7" s="188"/>
      <c r="H7" s="188"/>
      <c r="I7" s="202"/>
      <c r="J7" s="189"/>
      <c r="K7" s="134"/>
      <c r="L7" s="244"/>
    </row>
    <row r="8" spans="1:16" ht="18" customHeight="1" x14ac:dyDescent="0.2">
      <c r="A8" s="160" t="s">
        <v>50</v>
      </c>
      <c r="B8" s="125">
        <f>'Wireless History'!B14</f>
        <v>1789</v>
      </c>
      <c r="C8" s="121">
        <f>'Wireless History'!C14</f>
        <v>1783</v>
      </c>
      <c r="D8" s="121">
        <f>'Wireless History'!D14</f>
        <v>1736</v>
      </c>
      <c r="E8" s="245">
        <f>'Wireless History'!E14</f>
        <v>1686</v>
      </c>
      <c r="F8" s="121">
        <f>'Wireless History'!F14</f>
        <v>1759</v>
      </c>
      <c r="G8" s="121">
        <f>'Wireless History'!G14</f>
        <v>1697</v>
      </c>
      <c r="H8" s="121">
        <f>'Wireless History'!H14</f>
        <v>1617</v>
      </c>
      <c r="I8" s="245">
        <f>'Wireless History'!I14</f>
        <v>1568</v>
      </c>
      <c r="J8" s="246"/>
      <c r="K8" s="125">
        <f>SUM(B8:E8)</f>
        <v>6994</v>
      </c>
      <c r="L8" s="244">
        <f>SUM(F8:I8)</f>
        <v>6641</v>
      </c>
      <c r="N8" s="248"/>
      <c r="O8" s="248"/>
      <c r="P8" s="248"/>
    </row>
    <row r="9" spans="1:16" ht="18" customHeight="1" x14ac:dyDescent="0.2">
      <c r="A9" s="160" t="s">
        <v>48</v>
      </c>
      <c r="B9" s="125">
        <f>'Wireline History'!B15</f>
        <v>1489</v>
      </c>
      <c r="C9" s="121">
        <f>'Wireline History'!C15</f>
        <v>1432</v>
      </c>
      <c r="D9" s="121">
        <f>'Wireline History'!D15</f>
        <v>1423</v>
      </c>
      <c r="E9" s="245">
        <f>'Wireline History'!E15</f>
        <v>1399</v>
      </c>
      <c r="F9" s="121">
        <f>'Wireline History'!F15</f>
        <v>1428</v>
      </c>
      <c r="G9" s="121">
        <f>'Wireline History'!G15</f>
        <v>1390</v>
      </c>
      <c r="H9" s="121">
        <f>'Wireline History'!H15</f>
        <v>1391</v>
      </c>
      <c r="I9" s="245">
        <f>'Wireline History'!I15</f>
        <v>1381</v>
      </c>
      <c r="J9" s="246"/>
      <c r="K9" s="125">
        <f>SUM(B9:E9)</f>
        <v>5743</v>
      </c>
      <c r="L9" s="244">
        <f>SUM(F9:I9)</f>
        <v>5590</v>
      </c>
      <c r="N9" s="248"/>
      <c r="O9" s="248"/>
      <c r="P9" s="248"/>
    </row>
    <row r="10" spans="1:16" ht="18" customHeight="1" x14ac:dyDescent="0.2">
      <c r="A10" s="160" t="s">
        <v>27</v>
      </c>
      <c r="B10" s="249">
        <f>-'Wireless History'!B13-'Wireline History'!B14</f>
        <v>-61</v>
      </c>
      <c r="C10" s="123">
        <f>-'Wireless History'!C13-'Wireline History'!C14</f>
        <v>-60</v>
      </c>
      <c r="D10" s="123">
        <f>-'Wireless History'!D13-'Wireline History'!D14</f>
        <v>-57</v>
      </c>
      <c r="E10" s="251">
        <f>-'Wireless History'!E13-'Wireline History'!E14</f>
        <v>-57</v>
      </c>
      <c r="F10" s="123">
        <f>-'Wireless History'!F13-'Wireline History'!F14</f>
        <v>-59</v>
      </c>
      <c r="G10" s="123">
        <f>-'Wireless History'!G13-'Wireline History'!G14</f>
        <v>-59</v>
      </c>
      <c r="H10" s="123">
        <f>-'Wireless History'!H13-'Wireline History'!H14</f>
        <v>-57</v>
      </c>
      <c r="I10" s="251">
        <f>-'Wireless History'!I13-'Wireline History'!I14</f>
        <v>-54</v>
      </c>
      <c r="J10" s="246"/>
      <c r="K10" s="252">
        <f>SUM(B10:E10)</f>
        <v>-235</v>
      </c>
      <c r="L10" s="250">
        <f>SUM(F10:I10)</f>
        <v>-229</v>
      </c>
      <c r="N10" s="248"/>
      <c r="O10" s="248"/>
      <c r="P10" s="248"/>
    </row>
    <row r="11" spans="1:16" ht="18" customHeight="1" x14ac:dyDescent="0.2">
      <c r="A11" s="160" t="s">
        <v>28</v>
      </c>
      <c r="B11" s="125">
        <f t="shared" ref="B11:I11" si="0">SUM(B8:B10)</f>
        <v>3217</v>
      </c>
      <c r="C11" s="121">
        <f t="shared" si="0"/>
        <v>3155</v>
      </c>
      <c r="D11" s="121">
        <f t="shared" si="0"/>
        <v>3102</v>
      </c>
      <c r="E11" s="245">
        <f t="shared" si="0"/>
        <v>3028</v>
      </c>
      <c r="F11" s="121">
        <f t="shared" si="0"/>
        <v>3128</v>
      </c>
      <c r="G11" s="121">
        <f t="shared" si="0"/>
        <v>3028</v>
      </c>
      <c r="H11" s="121">
        <f t="shared" si="0"/>
        <v>2951</v>
      </c>
      <c r="I11" s="245">
        <f t="shared" si="0"/>
        <v>2895</v>
      </c>
      <c r="J11" s="234"/>
      <c r="K11" s="253">
        <f>SUM(K8:K10)</f>
        <v>12502</v>
      </c>
      <c r="L11" s="254">
        <f>SUM(L8:L10)</f>
        <v>12002</v>
      </c>
      <c r="N11" s="248"/>
      <c r="O11" s="248"/>
      <c r="P11" s="248"/>
    </row>
    <row r="12" spans="1:16" ht="8.25" customHeight="1" x14ac:dyDescent="0.2">
      <c r="A12" s="160"/>
      <c r="B12" s="133"/>
      <c r="C12" s="119"/>
      <c r="D12" s="119"/>
      <c r="E12" s="255"/>
      <c r="F12" s="119"/>
      <c r="G12" s="119"/>
      <c r="H12" s="119"/>
      <c r="I12" s="255"/>
      <c r="J12" s="204"/>
      <c r="K12" s="256"/>
      <c r="L12" s="257"/>
      <c r="N12" s="248"/>
      <c r="O12" s="248"/>
      <c r="P12" s="248"/>
    </row>
    <row r="13" spans="1:16" s="172" customFormat="1" ht="18" customHeight="1" x14ac:dyDescent="0.25">
      <c r="A13" s="200" t="s">
        <v>76</v>
      </c>
      <c r="B13" s="134"/>
      <c r="C13" s="138"/>
      <c r="D13" s="138"/>
      <c r="E13" s="207"/>
      <c r="F13" s="138"/>
      <c r="G13" s="138"/>
      <c r="H13" s="138"/>
      <c r="I13" s="207"/>
      <c r="J13" s="204"/>
      <c r="K13" s="129"/>
      <c r="L13" s="258"/>
      <c r="N13" s="259"/>
      <c r="O13" s="259"/>
      <c r="P13" s="259"/>
    </row>
    <row r="14" spans="1:16" s="172" customFormat="1" ht="18" customHeight="1" x14ac:dyDescent="0.2">
      <c r="A14" s="160" t="s">
        <v>50</v>
      </c>
      <c r="B14" s="125">
        <f>'Wireless History'!B20</f>
        <v>628</v>
      </c>
      <c r="C14" s="121">
        <f>'Wireless History'!C20</f>
        <v>715</v>
      </c>
      <c r="D14" s="121">
        <f>'Wireless History'!D20</f>
        <v>719</v>
      </c>
      <c r="E14" s="245">
        <f>'Wireless History'!E20</f>
        <v>744</v>
      </c>
      <c r="F14" s="121">
        <f>'Wireless History'!F20</f>
        <v>629</v>
      </c>
      <c r="G14" s="121">
        <f>'Wireless History'!G20</f>
        <v>700</v>
      </c>
      <c r="H14" s="121">
        <f>'Wireless History'!H20</f>
        <v>708</v>
      </c>
      <c r="I14" s="245">
        <f>'Wireless History'!I20</f>
        <v>690</v>
      </c>
      <c r="J14" s="246"/>
      <c r="K14" s="125">
        <f>SUM(B14:E14)</f>
        <v>2806</v>
      </c>
      <c r="L14" s="244">
        <f>SUM(F14:I14)</f>
        <v>2727</v>
      </c>
      <c r="N14" s="261"/>
      <c r="O14" s="260"/>
      <c r="P14" s="259"/>
    </row>
    <row r="15" spans="1:16" s="172" customFormat="1" ht="18" customHeight="1" x14ac:dyDescent="0.2">
      <c r="A15" s="160" t="s">
        <v>48</v>
      </c>
      <c r="B15" s="249">
        <f>'Wireline History'!B21</f>
        <v>350</v>
      </c>
      <c r="C15" s="123">
        <f>'Wireline History'!C21</f>
        <v>353</v>
      </c>
      <c r="D15" s="123">
        <f>'Wireline History'!D21</f>
        <v>362</v>
      </c>
      <c r="E15" s="251">
        <f>'Wireline History'!E21</f>
        <v>391</v>
      </c>
      <c r="F15" s="123">
        <f>'Wireline History'!F21</f>
        <v>372</v>
      </c>
      <c r="G15" s="123">
        <f>'Wireline History'!G21</f>
        <v>365</v>
      </c>
      <c r="H15" s="123">
        <f>'Wireline History'!H21</f>
        <v>365</v>
      </c>
      <c r="I15" s="251">
        <f>'Wireline History'!I21</f>
        <v>387</v>
      </c>
      <c r="J15" s="246"/>
      <c r="K15" s="252">
        <f>SUM(B15:E15)</f>
        <v>1456</v>
      </c>
      <c r="L15" s="250">
        <f>SUM(F15:I15)</f>
        <v>1489</v>
      </c>
      <c r="N15" s="260"/>
      <c r="O15" s="260"/>
      <c r="P15" s="259"/>
    </row>
    <row r="16" spans="1:16" s="172" customFormat="1" ht="18" customHeight="1" x14ac:dyDescent="0.2">
      <c r="A16" s="160" t="s">
        <v>29</v>
      </c>
      <c r="B16" s="125">
        <f>SUM(B14:B15)</f>
        <v>978</v>
      </c>
      <c r="C16" s="121">
        <f t="shared" ref="C16:I16" si="1">SUM(C14:C15)</f>
        <v>1068</v>
      </c>
      <c r="D16" s="121">
        <f t="shared" si="1"/>
        <v>1081</v>
      </c>
      <c r="E16" s="245">
        <f t="shared" si="1"/>
        <v>1135</v>
      </c>
      <c r="F16" s="121">
        <f t="shared" si="1"/>
        <v>1001</v>
      </c>
      <c r="G16" s="121">
        <f t="shared" si="1"/>
        <v>1065</v>
      </c>
      <c r="H16" s="121">
        <f t="shared" si="1"/>
        <v>1073</v>
      </c>
      <c r="I16" s="245">
        <f t="shared" si="1"/>
        <v>1077</v>
      </c>
      <c r="J16" s="234"/>
      <c r="K16" s="253">
        <f>SUM(K14:K15)</f>
        <v>4262</v>
      </c>
      <c r="L16" s="254">
        <f>SUM(L14:L15)</f>
        <v>4216</v>
      </c>
      <c r="N16" s="259"/>
      <c r="O16" s="259"/>
      <c r="P16" s="259"/>
    </row>
    <row r="17" spans="1:16" ht="8.25" customHeight="1" x14ac:dyDescent="0.2">
      <c r="A17" s="160"/>
      <c r="B17" s="125"/>
      <c r="C17" s="121"/>
      <c r="D17" s="121"/>
      <c r="E17" s="245"/>
      <c r="F17" s="121"/>
      <c r="G17" s="121"/>
      <c r="H17" s="121"/>
      <c r="I17" s="245"/>
      <c r="J17" s="234"/>
      <c r="K17" s="262"/>
      <c r="L17" s="263"/>
      <c r="N17" s="248"/>
      <c r="O17" s="248"/>
      <c r="P17" s="248"/>
    </row>
    <row r="18" spans="1:16" s="172" customFormat="1" ht="18" customHeight="1" x14ac:dyDescent="0.25">
      <c r="A18" s="200" t="s">
        <v>167</v>
      </c>
      <c r="B18" s="134"/>
      <c r="C18" s="138"/>
      <c r="D18" s="138"/>
      <c r="E18" s="207"/>
      <c r="F18" s="138"/>
      <c r="G18" s="138"/>
      <c r="H18" s="138"/>
      <c r="I18" s="207"/>
      <c r="J18" s="199"/>
      <c r="K18" s="129"/>
      <c r="L18" s="258"/>
      <c r="N18" s="259"/>
      <c r="O18" s="259"/>
      <c r="P18" s="259"/>
    </row>
    <row r="19" spans="1:16" s="172" customFormat="1" ht="18" customHeight="1" x14ac:dyDescent="0.2">
      <c r="A19" s="160" t="s">
        <v>50</v>
      </c>
      <c r="B19" s="126">
        <f>'Wireless History'!B26</f>
        <v>0.35103409726103968</v>
      </c>
      <c r="C19" s="139">
        <f>'Wireless History'!C26</f>
        <v>0.40100953449242849</v>
      </c>
      <c r="D19" s="139">
        <f>'Wireless History'!D26</f>
        <v>0.41417050691244239</v>
      </c>
      <c r="E19" s="139">
        <f>'Wireless History'!E26</f>
        <v>0.44128113879003561</v>
      </c>
      <c r="F19" s="126">
        <f>'Wireless History'!F26</f>
        <v>0.35758953951108585</v>
      </c>
      <c r="G19" s="139">
        <f>'Wireless History'!G26</f>
        <v>0.41249263406010606</v>
      </c>
      <c r="H19" s="139">
        <f>'Wireless History'!H26</f>
        <v>0.43784786641929502</v>
      </c>
      <c r="I19" s="265">
        <f>'Wireless History'!I26</f>
        <v>0.44005102040816324</v>
      </c>
      <c r="J19" s="266"/>
      <c r="K19" s="126">
        <f>Wireless!G26</f>
        <v>0.40120102945381758</v>
      </c>
      <c r="L19" s="264">
        <f>'Wireless History'!L26</f>
        <v>0.41063092907694626</v>
      </c>
      <c r="N19" s="259"/>
      <c r="O19" s="259"/>
      <c r="P19" s="259"/>
    </row>
    <row r="20" spans="1:16" s="172" customFormat="1" ht="18" customHeight="1" x14ac:dyDescent="0.2">
      <c r="A20" s="160" t="s">
        <v>48</v>
      </c>
      <c r="B20" s="135">
        <f>'Wireline History'!B23</f>
        <v>0.23499999999999999</v>
      </c>
      <c r="C20" s="140">
        <f>'Wireline History'!C23</f>
        <v>0.247</v>
      </c>
      <c r="D20" s="140">
        <f>'Wireline History'!D23</f>
        <v>0.254</v>
      </c>
      <c r="E20" s="140">
        <f>'Wireline History'!E23</f>
        <v>0.28000000000000003</v>
      </c>
      <c r="F20" s="135">
        <f>'Wireline History'!F23</f>
        <v>0.26</v>
      </c>
      <c r="G20" s="140">
        <f>'Wireline History'!G23</f>
        <v>0.26279250162097012</v>
      </c>
      <c r="H20" s="140">
        <f>'Wireline History'!H23</f>
        <v>0.26237193587094754</v>
      </c>
      <c r="I20" s="268">
        <f>'Wireline History'!I23</f>
        <v>0.27978021546406623</v>
      </c>
      <c r="J20" s="266"/>
      <c r="K20" s="135">
        <f>Wireline!G23</f>
        <v>0.254</v>
      </c>
      <c r="L20" s="267">
        <f>'Wireline History'!L23</f>
        <v>0.26600000000000001</v>
      </c>
      <c r="N20" s="269"/>
      <c r="O20" s="259"/>
      <c r="P20" s="259"/>
    </row>
    <row r="21" spans="1:16" s="172" customFormat="1" ht="18" customHeight="1" x14ac:dyDescent="0.2">
      <c r="A21" s="160" t="s">
        <v>29</v>
      </c>
      <c r="B21" s="556">
        <f t="shared" ref="B21:I21" si="2">B16/B11</f>
        <v>0.30400994715573515</v>
      </c>
      <c r="C21" s="563">
        <f t="shared" si="2"/>
        <v>0.33851030110935026</v>
      </c>
      <c r="D21" s="563">
        <f t="shared" si="2"/>
        <v>0.34848484848484851</v>
      </c>
      <c r="E21" s="564">
        <f t="shared" si="2"/>
        <v>0.37483487450462349</v>
      </c>
      <c r="F21" s="556">
        <f t="shared" si="2"/>
        <v>0.32001278772378516</v>
      </c>
      <c r="G21" s="563">
        <f t="shared" si="2"/>
        <v>0.35171730515191546</v>
      </c>
      <c r="H21" s="563">
        <f t="shared" si="2"/>
        <v>0.36360555743815653</v>
      </c>
      <c r="I21" s="564">
        <f t="shared" si="2"/>
        <v>0.37202072538860104</v>
      </c>
      <c r="J21" s="565"/>
      <c r="K21" s="556">
        <f>K16/K11</f>
        <v>0.34090545512717962</v>
      </c>
      <c r="L21" s="557">
        <f>L16/L11</f>
        <v>0.35127478753541075</v>
      </c>
      <c r="N21" s="259"/>
      <c r="O21" s="259"/>
      <c r="P21" s="259"/>
    </row>
    <row r="22" spans="1:16" s="172" customFormat="1" ht="11.25" customHeight="1" x14ac:dyDescent="0.2">
      <c r="A22" s="160"/>
      <c r="B22" s="129"/>
      <c r="C22" s="173"/>
      <c r="D22" s="173"/>
      <c r="E22" s="175"/>
      <c r="F22" s="173"/>
      <c r="G22" s="173"/>
      <c r="H22" s="173"/>
      <c r="I22" s="175"/>
      <c r="J22" s="204"/>
      <c r="K22" s="129"/>
      <c r="L22" s="270"/>
    </row>
    <row r="23" spans="1:16" s="172" customFormat="1" ht="18" customHeight="1" x14ac:dyDescent="0.25">
      <c r="A23" s="200" t="s">
        <v>11</v>
      </c>
      <c r="B23" s="134"/>
      <c r="C23" s="138"/>
      <c r="D23" s="138"/>
      <c r="E23" s="207"/>
      <c r="F23" s="138"/>
      <c r="G23" s="138"/>
      <c r="H23" s="138"/>
      <c r="I23" s="207"/>
      <c r="J23" s="199"/>
      <c r="K23" s="129"/>
      <c r="L23" s="258"/>
    </row>
    <row r="24" spans="1:16" s="271" customFormat="1" ht="18" customHeight="1" x14ac:dyDescent="0.2">
      <c r="A24" s="160" t="s">
        <v>50</v>
      </c>
      <c r="B24" s="125">
        <f>'Wireless History'!B28</f>
        <v>209</v>
      </c>
      <c r="C24" s="121">
        <f>'Wireless History'!C28</f>
        <v>209</v>
      </c>
      <c r="D24" s="121">
        <f>'Wireless History'!D28</f>
        <v>227</v>
      </c>
      <c r="E24" s="245">
        <f>'Wireless History'!E28</f>
        <v>248</v>
      </c>
      <c r="F24" s="121">
        <f>'Wireless History'!F28</f>
        <v>188</v>
      </c>
      <c r="G24" s="121">
        <f>'Wireless History'!G28</f>
        <v>251</v>
      </c>
      <c r="H24" s="121">
        <f>'Wireless History'!H28</f>
        <v>228</v>
      </c>
      <c r="I24" s="245">
        <f>'Wireless History'!I28</f>
        <v>165</v>
      </c>
      <c r="J24" s="246"/>
      <c r="K24" s="125">
        <f>SUM(B24:E24)</f>
        <v>893</v>
      </c>
      <c r="L24" s="244">
        <f>SUM(F24:I24)</f>
        <v>832</v>
      </c>
    </row>
    <row r="25" spans="1:16" s="172" customFormat="1" ht="18" customHeight="1" x14ac:dyDescent="0.2">
      <c r="A25" s="160" t="s">
        <v>48</v>
      </c>
      <c r="B25" s="249">
        <f>'Wireline History'!B25</f>
        <v>446</v>
      </c>
      <c r="C25" s="123">
        <f>'Wireline History'!C25</f>
        <v>414</v>
      </c>
      <c r="D25" s="123">
        <f>'Wireline History'!D25</f>
        <v>437</v>
      </c>
      <c r="E25" s="251">
        <f>'Wireline History'!E25</f>
        <v>387</v>
      </c>
      <c r="F25" s="123">
        <f>'Wireline History'!F25</f>
        <v>382</v>
      </c>
      <c r="G25" s="123">
        <f>'Wireline History'!G25</f>
        <v>406</v>
      </c>
      <c r="H25" s="123">
        <f>'Wireline History'!H25</f>
        <v>408</v>
      </c>
      <c r="I25" s="251">
        <f>'Wireline History'!I25</f>
        <v>331</v>
      </c>
      <c r="J25" s="246"/>
      <c r="K25" s="252">
        <f>SUM(B25:E25)</f>
        <v>1684</v>
      </c>
      <c r="L25" s="250">
        <f>SUM(F25:I25)</f>
        <v>1527</v>
      </c>
    </row>
    <row r="26" spans="1:16" s="172" customFormat="1" ht="18" customHeight="1" x14ac:dyDescent="0.2">
      <c r="A26" s="160" t="s">
        <v>29</v>
      </c>
      <c r="B26" s="125">
        <f>SUM(B24:B25)</f>
        <v>655</v>
      </c>
      <c r="C26" s="121">
        <f t="shared" ref="C26:I26" si="3">SUM(C24:C25)</f>
        <v>623</v>
      </c>
      <c r="D26" s="117">
        <f t="shared" si="3"/>
        <v>664</v>
      </c>
      <c r="E26" s="276">
        <f t="shared" si="3"/>
        <v>635</v>
      </c>
      <c r="F26" s="121">
        <f t="shared" si="3"/>
        <v>570</v>
      </c>
      <c r="G26" s="121">
        <f t="shared" si="3"/>
        <v>657</v>
      </c>
      <c r="H26" s="121">
        <f t="shared" si="3"/>
        <v>636</v>
      </c>
      <c r="I26" s="245">
        <f t="shared" si="3"/>
        <v>496</v>
      </c>
      <c r="J26" s="234"/>
      <c r="K26" s="253">
        <f>SUM(K24:K25)</f>
        <v>2577</v>
      </c>
      <c r="L26" s="254">
        <f>SUM(L24:L25)</f>
        <v>2359</v>
      </c>
    </row>
    <row r="27" spans="1:16" s="172" customFormat="1" ht="9.75" customHeight="1" x14ac:dyDescent="0.2">
      <c r="A27" s="160"/>
      <c r="B27" s="125"/>
      <c r="C27" s="121"/>
      <c r="D27" s="121"/>
      <c r="E27" s="245"/>
      <c r="F27" s="121"/>
      <c r="G27" s="121"/>
      <c r="H27" s="121"/>
      <c r="I27" s="245"/>
      <c r="J27" s="204"/>
      <c r="K27" s="129"/>
      <c r="L27" s="270"/>
    </row>
    <row r="28" spans="1:16" s="172" customFormat="1" ht="18" customHeight="1" x14ac:dyDescent="0.25">
      <c r="A28" s="200" t="s">
        <v>224</v>
      </c>
      <c r="B28" s="133"/>
      <c r="C28" s="138"/>
      <c r="D28" s="138"/>
      <c r="E28" s="207"/>
      <c r="F28" s="119"/>
      <c r="G28" s="138"/>
      <c r="H28" s="138"/>
      <c r="I28" s="207"/>
      <c r="J28" s="199"/>
      <c r="K28" s="129"/>
      <c r="L28" s="258"/>
    </row>
    <row r="29" spans="1:16" s="172" customFormat="1" ht="15.75" customHeight="1" x14ac:dyDescent="0.2">
      <c r="A29" s="160" t="s">
        <v>50</v>
      </c>
      <c r="B29" s="486">
        <f>'Wireless History'!B30</f>
        <v>0.11682504192286193</v>
      </c>
      <c r="C29" s="144">
        <f>'Wireless History'!C30</f>
        <v>0.11721817162086372</v>
      </c>
      <c r="D29" s="144">
        <f>'Wireless History'!D30</f>
        <v>0.13076036866359447</v>
      </c>
      <c r="E29" s="467">
        <f>'Wireless History'!E30</f>
        <v>0.14709371293001186</v>
      </c>
      <c r="F29" s="144">
        <f>'Wireless History'!F30</f>
        <v>0.106878908470722</v>
      </c>
      <c r="G29" s="144">
        <f>'Wireless History'!G30</f>
        <v>0.14790807307012374</v>
      </c>
      <c r="H29" s="144">
        <f>'Wireless History'!H30</f>
        <v>0.14100185528756956</v>
      </c>
      <c r="I29" s="467">
        <f>'Wireless History'!I30</f>
        <v>0.10522959183673469</v>
      </c>
      <c r="J29" s="273"/>
      <c r="K29" s="486">
        <f>Wireless!G30</f>
        <v>0.12768086931655706</v>
      </c>
      <c r="L29" s="494">
        <f>'Wireless History'!L30</f>
        <v>0.12528233699744015</v>
      </c>
      <c r="N29" s="259"/>
      <c r="O29" s="259"/>
      <c r="P29" s="259"/>
    </row>
    <row r="30" spans="1:16" s="172" customFormat="1" ht="18" customHeight="1" x14ac:dyDescent="0.2">
      <c r="A30" s="160" t="s">
        <v>48</v>
      </c>
      <c r="B30" s="495">
        <f>'Wireline History'!B27</f>
        <v>0.2995298858294157</v>
      </c>
      <c r="C30" s="497">
        <f>'Wireline History'!C27</f>
        <v>0.28910614525139666</v>
      </c>
      <c r="D30" s="497">
        <f>'Wireline History'!D27</f>
        <v>0.30709768095572731</v>
      </c>
      <c r="E30" s="496">
        <f>'Wireline History'!E27</f>
        <v>0.27662616154395997</v>
      </c>
      <c r="F30" s="497">
        <f>'Wireline History'!F27</f>
        <v>0.26750700280112044</v>
      </c>
      <c r="G30" s="497">
        <f>'Wireline History'!G27</f>
        <v>0.29208633093525183</v>
      </c>
      <c r="H30" s="497">
        <f>'Wireline History'!H27</f>
        <v>0.29331416247304098</v>
      </c>
      <c r="I30" s="496">
        <f>'Wireline History'!I27</f>
        <v>0.23968139029688632</v>
      </c>
      <c r="J30" s="273"/>
      <c r="K30" s="495">
        <f>Wireline!G27</f>
        <v>0.2932265366533171</v>
      </c>
      <c r="L30" s="498">
        <f>'Wireline History'!L27</f>
        <v>0.2731663685152057</v>
      </c>
      <c r="N30" s="259"/>
      <c r="O30" s="259"/>
      <c r="P30" s="259"/>
    </row>
    <row r="31" spans="1:16" s="172" customFormat="1" ht="18" customHeight="1" x14ac:dyDescent="0.2">
      <c r="A31" s="160" t="s">
        <v>29</v>
      </c>
      <c r="B31" s="146">
        <f t="shared" ref="B31:I31" si="4">B26/B11</f>
        <v>0.20360584395399439</v>
      </c>
      <c r="C31" s="147">
        <f t="shared" si="4"/>
        <v>0.19746434231378765</v>
      </c>
      <c r="D31" s="147">
        <f t="shared" si="4"/>
        <v>0.21405544809800128</v>
      </c>
      <c r="E31" s="499">
        <f t="shared" si="4"/>
        <v>0.20970937912813739</v>
      </c>
      <c r="F31" s="146">
        <f t="shared" si="4"/>
        <v>0.18222506393861893</v>
      </c>
      <c r="G31" s="147">
        <f t="shared" si="4"/>
        <v>0.21697490092470278</v>
      </c>
      <c r="H31" s="147">
        <f t="shared" si="4"/>
        <v>0.21552016265672652</v>
      </c>
      <c r="I31" s="499">
        <f t="shared" si="4"/>
        <v>0.17132987910189984</v>
      </c>
      <c r="J31" s="273"/>
      <c r="K31" s="220">
        <f>K26/K11</f>
        <v>0.20612701967685171</v>
      </c>
      <c r="L31" s="512">
        <f>L26/L11</f>
        <v>0.19655057490418262</v>
      </c>
      <c r="N31" s="259"/>
      <c r="O31" s="259"/>
      <c r="P31" s="259"/>
    </row>
    <row r="32" spans="1:16" s="172" customFormat="1" ht="8.25" customHeight="1" x14ac:dyDescent="0.2">
      <c r="A32" s="160"/>
      <c r="B32" s="129"/>
      <c r="C32" s="119"/>
      <c r="D32" s="119"/>
      <c r="E32" s="265"/>
      <c r="F32" s="173"/>
      <c r="G32" s="119"/>
      <c r="H32" s="139"/>
      <c r="I32" s="265"/>
      <c r="J32" s="204"/>
      <c r="K32" s="129"/>
      <c r="L32" s="264"/>
      <c r="N32" s="259"/>
      <c r="O32" s="259"/>
      <c r="P32" s="259"/>
    </row>
    <row r="33" spans="1:16" s="172" customFormat="1" ht="18" customHeight="1" x14ac:dyDescent="0.25">
      <c r="A33" s="200" t="s">
        <v>166</v>
      </c>
      <c r="B33" s="126"/>
      <c r="C33" s="138"/>
      <c r="D33" s="138"/>
      <c r="E33" s="207"/>
      <c r="F33" s="139"/>
      <c r="G33" s="138"/>
      <c r="H33" s="138"/>
      <c r="I33" s="207"/>
      <c r="J33" s="199"/>
      <c r="K33" s="129"/>
      <c r="L33" s="258"/>
      <c r="N33" s="259"/>
      <c r="O33" s="259"/>
      <c r="P33" s="259"/>
    </row>
    <row r="34" spans="1:16" s="271" customFormat="1" ht="18" customHeight="1" x14ac:dyDescent="0.2">
      <c r="A34" s="160" t="s">
        <v>50</v>
      </c>
      <c r="B34" s="125">
        <f>B14-B24</f>
        <v>419</v>
      </c>
      <c r="C34" s="121">
        <f t="shared" ref="C34:I35" si="5">C14-C24</f>
        <v>506</v>
      </c>
      <c r="D34" s="121">
        <f t="shared" si="5"/>
        <v>492</v>
      </c>
      <c r="E34" s="245">
        <f t="shared" si="5"/>
        <v>496</v>
      </c>
      <c r="F34" s="121">
        <f t="shared" si="5"/>
        <v>441</v>
      </c>
      <c r="G34" s="121">
        <f t="shared" si="5"/>
        <v>449</v>
      </c>
      <c r="H34" s="121">
        <f t="shared" si="5"/>
        <v>480</v>
      </c>
      <c r="I34" s="245">
        <f t="shared" si="5"/>
        <v>525</v>
      </c>
      <c r="J34" s="246"/>
      <c r="K34" s="125">
        <f>SUM(B34:E34)</f>
        <v>1913</v>
      </c>
      <c r="L34" s="244">
        <f>SUM(F34:I34)</f>
        <v>1895</v>
      </c>
      <c r="N34" s="259"/>
      <c r="O34" s="259"/>
      <c r="P34" s="259"/>
    </row>
    <row r="35" spans="1:16" s="172" customFormat="1" ht="18" customHeight="1" x14ac:dyDescent="0.2">
      <c r="A35" s="160" t="s">
        <v>48</v>
      </c>
      <c r="B35" s="249">
        <f>B15-B25</f>
        <v>-96</v>
      </c>
      <c r="C35" s="123">
        <f t="shared" si="5"/>
        <v>-61</v>
      </c>
      <c r="D35" s="123">
        <f t="shared" si="5"/>
        <v>-75</v>
      </c>
      <c r="E35" s="251">
        <f t="shared" si="5"/>
        <v>4</v>
      </c>
      <c r="F35" s="123">
        <f t="shared" si="5"/>
        <v>-10</v>
      </c>
      <c r="G35" s="123">
        <f t="shared" si="5"/>
        <v>-41</v>
      </c>
      <c r="H35" s="123">
        <f t="shared" si="5"/>
        <v>-43</v>
      </c>
      <c r="I35" s="251">
        <f t="shared" si="5"/>
        <v>56</v>
      </c>
      <c r="J35" s="246"/>
      <c r="K35" s="252">
        <f>SUM(B35:E35)</f>
        <v>-228</v>
      </c>
      <c r="L35" s="250">
        <f>SUM(F35:I35)</f>
        <v>-38</v>
      </c>
      <c r="N35" s="259"/>
      <c r="O35" s="259"/>
      <c r="P35" s="259"/>
    </row>
    <row r="36" spans="1:16" s="172" customFormat="1" ht="18" customHeight="1" x14ac:dyDescent="0.2">
      <c r="A36" s="160" t="s">
        <v>29</v>
      </c>
      <c r="B36" s="125">
        <f>SUM(B34:B35)</f>
        <v>323</v>
      </c>
      <c r="C36" s="121">
        <f t="shared" ref="C36:I36" si="6">SUM(C34:C35)</f>
        <v>445</v>
      </c>
      <c r="D36" s="121">
        <f t="shared" si="6"/>
        <v>417</v>
      </c>
      <c r="E36" s="245">
        <f t="shared" si="6"/>
        <v>500</v>
      </c>
      <c r="F36" s="121">
        <f t="shared" si="6"/>
        <v>431</v>
      </c>
      <c r="G36" s="121">
        <f t="shared" si="6"/>
        <v>408</v>
      </c>
      <c r="H36" s="121">
        <f t="shared" si="6"/>
        <v>437</v>
      </c>
      <c r="I36" s="245">
        <f t="shared" si="6"/>
        <v>581</v>
      </c>
      <c r="J36" s="234"/>
      <c r="K36" s="253">
        <f>SUM(K34:K35)</f>
        <v>1685</v>
      </c>
      <c r="L36" s="254">
        <f>SUM(L34:L35)</f>
        <v>1857</v>
      </c>
      <c r="N36" s="259"/>
      <c r="O36" s="259"/>
      <c r="P36" s="259"/>
    </row>
    <row r="37" spans="1:16" s="172" customFormat="1" ht="16.149999999999999" customHeight="1" x14ac:dyDescent="0.2">
      <c r="A37" s="160"/>
      <c r="B37" s="249"/>
      <c r="C37" s="123"/>
      <c r="D37" s="123"/>
      <c r="E37" s="251"/>
      <c r="F37" s="123"/>
      <c r="G37" s="123"/>
      <c r="H37" s="123"/>
      <c r="I37" s="251"/>
      <c r="J37" s="234"/>
      <c r="K37" s="252"/>
      <c r="L37" s="277"/>
      <c r="N37" s="259"/>
      <c r="O37" s="259"/>
      <c r="P37" s="259"/>
    </row>
    <row r="38" spans="1:16" s="226" customFormat="1" ht="7.15" customHeight="1" x14ac:dyDescent="0.2">
      <c r="B38" s="136"/>
      <c r="C38" s="136"/>
      <c r="D38" s="136"/>
      <c r="E38" s="136"/>
      <c r="F38" s="136"/>
      <c r="G38" s="136"/>
      <c r="H38" s="136"/>
      <c r="I38" s="136"/>
      <c r="J38" s="279"/>
      <c r="K38" s="279"/>
      <c r="L38" s="279"/>
      <c r="N38" s="280"/>
      <c r="O38" s="280"/>
      <c r="P38" s="280"/>
    </row>
    <row r="39" spans="1:16" s="172" customFormat="1" ht="18" customHeight="1" x14ac:dyDescent="0.25">
      <c r="A39" s="227" t="s">
        <v>259</v>
      </c>
      <c r="B39" s="128"/>
      <c r="C39" s="117"/>
      <c r="D39" s="117"/>
      <c r="E39" s="276"/>
      <c r="F39" s="117"/>
      <c r="G39" s="117"/>
      <c r="H39" s="117"/>
      <c r="I39" s="276"/>
      <c r="J39" s="234"/>
      <c r="K39" s="253"/>
      <c r="L39" s="254"/>
      <c r="N39" s="259"/>
      <c r="O39" s="259"/>
      <c r="P39" s="259"/>
    </row>
    <row r="40" spans="1:16" s="172" customFormat="1" ht="18" customHeight="1" x14ac:dyDescent="0.2">
      <c r="A40" s="160" t="s">
        <v>96</v>
      </c>
      <c r="B40" s="125">
        <f>'Wireless History'!B35</f>
        <v>653</v>
      </c>
      <c r="C40" s="121">
        <f>'Wireless History'!C35</f>
        <v>729</v>
      </c>
      <c r="D40" s="121">
        <f>'Wireless History'!D35</f>
        <v>755</v>
      </c>
      <c r="E40" s="245">
        <f>'Wireless History'!E35</f>
        <v>750</v>
      </c>
      <c r="F40" s="121">
        <f>'Wireless History'!F35</f>
        <v>635</v>
      </c>
      <c r="G40" s="121">
        <f>'Wireless History'!G35</f>
        <v>718</v>
      </c>
      <c r="H40" s="121">
        <f>'Wireless History'!H35</f>
        <v>711</v>
      </c>
      <c r="I40" s="245">
        <f>'Wireless History'!I35</f>
        <v>693</v>
      </c>
      <c r="J40" s="246"/>
      <c r="K40" s="125">
        <f>SUM(B40:E40)</f>
        <v>2887</v>
      </c>
      <c r="L40" s="244">
        <f>SUM(F40:I40)</f>
        <v>2757</v>
      </c>
      <c r="N40" s="259"/>
      <c r="O40" s="259"/>
      <c r="P40" s="259"/>
    </row>
    <row r="41" spans="1:16" s="172" customFormat="1" ht="18" customHeight="1" x14ac:dyDescent="0.2">
      <c r="A41" s="160" t="s">
        <v>48</v>
      </c>
      <c r="B41" s="249">
        <f>'Wireline History'!B32</f>
        <v>424</v>
      </c>
      <c r="C41" s="123">
        <f>'Wireline History'!C32</f>
        <v>390</v>
      </c>
      <c r="D41" s="123">
        <f>'Wireline History'!D32</f>
        <v>385</v>
      </c>
      <c r="E41" s="251">
        <f>'Wireline History'!E32</f>
        <v>402</v>
      </c>
      <c r="F41" s="123">
        <f>'Wireline History'!F32</f>
        <v>392</v>
      </c>
      <c r="G41" s="123">
        <f>'Wireline History'!G32</f>
        <v>377</v>
      </c>
      <c r="H41" s="123">
        <f>'Wireline History'!H32</f>
        <v>373</v>
      </c>
      <c r="I41" s="251">
        <f>'Wireline History'!I32</f>
        <v>392</v>
      </c>
      <c r="J41" s="246"/>
      <c r="K41" s="252">
        <f>SUM(B41:E41)</f>
        <v>1601</v>
      </c>
      <c r="L41" s="250">
        <f>SUM(F41:I41)</f>
        <v>1534</v>
      </c>
      <c r="N41" s="259"/>
      <c r="O41" s="259"/>
      <c r="P41" s="259"/>
    </row>
    <row r="42" spans="1:16" s="172" customFormat="1" ht="18" customHeight="1" x14ac:dyDescent="0.2">
      <c r="A42" s="160" t="s">
        <v>29</v>
      </c>
      <c r="B42" s="125">
        <f t="shared" ref="B42:I42" si="7">SUM(B40:B41)</f>
        <v>1077</v>
      </c>
      <c r="C42" s="121">
        <f t="shared" si="7"/>
        <v>1119</v>
      </c>
      <c r="D42" s="117">
        <f t="shared" si="7"/>
        <v>1140</v>
      </c>
      <c r="E42" s="276">
        <f t="shared" si="7"/>
        <v>1152</v>
      </c>
      <c r="F42" s="121">
        <f t="shared" si="7"/>
        <v>1027</v>
      </c>
      <c r="G42" s="121">
        <f t="shared" si="7"/>
        <v>1095</v>
      </c>
      <c r="H42" s="121">
        <f t="shared" si="7"/>
        <v>1084</v>
      </c>
      <c r="I42" s="245">
        <f t="shared" si="7"/>
        <v>1085</v>
      </c>
      <c r="J42" s="234"/>
      <c r="K42" s="253">
        <f>SUM(K40:K41)</f>
        <v>4488</v>
      </c>
      <c r="L42" s="254">
        <f>SUM(L40:L41)</f>
        <v>4291</v>
      </c>
      <c r="N42" s="259"/>
      <c r="O42" s="259"/>
      <c r="P42" s="259"/>
    </row>
    <row r="43" spans="1:16" ht="8.25" customHeight="1" x14ac:dyDescent="0.2">
      <c r="A43" s="160"/>
      <c r="B43" s="125"/>
      <c r="C43" s="121"/>
      <c r="D43" s="121"/>
      <c r="E43" s="245"/>
      <c r="F43" s="121"/>
      <c r="G43" s="121"/>
      <c r="H43" s="121"/>
      <c r="I43" s="245"/>
      <c r="J43" s="234"/>
      <c r="K43" s="262"/>
      <c r="L43" s="263"/>
      <c r="N43" s="248"/>
      <c r="O43" s="248"/>
      <c r="P43" s="248"/>
    </row>
    <row r="44" spans="1:16" s="172" customFormat="1" ht="18" customHeight="1" x14ac:dyDescent="0.25">
      <c r="A44" s="227" t="s">
        <v>260</v>
      </c>
      <c r="B44" s="134"/>
      <c r="C44" s="138"/>
      <c r="D44" s="138"/>
      <c r="E44" s="207"/>
      <c r="F44" s="138"/>
      <c r="G44" s="138"/>
      <c r="H44" s="138"/>
      <c r="I44" s="207"/>
      <c r="J44" s="199"/>
      <c r="K44" s="129"/>
      <c r="L44" s="258"/>
      <c r="N44" s="259"/>
      <c r="O44" s="259"/>
      <c r="P44" s="259"/>
    </row>
    <row r="45" spans="1:16" s="172" customFormat="1" ht="18" customHeight="1" x14ac:dyDescent="0.2">
      <c r="A45" s="160" t="s">
        <v>96</v>
      </c>
      <c r="B45" s="126">
        <f>'Wireless History'!B37</f>
        <v>0.36500838457238682</v>
      </c>
      <c r="C45" s="139">
        <f>'Wireless History'!C37</f>
        <v>0.40886146943353896</v>
      </c>
      <c r="D45" s="139">
        <f>'Wireless History'!D37</f>
        <v>0.43490783410138251</v>
      </c>
      <c r="E45" s="265">
        <f>'Wireless History'!E37</f>
        <v>0.44483985765124556</v>
      </c>
      <c r="F45" s="139">
        <f>'Wireless History'!F37</f>
        <v>0.36100056850483231</v>
      </c>
      <c r="G45" s="139">
        <f>'Wireless History'!G37</f>
        <v>0.42309958750736593</v>
      </c>
      <c r="H45" s="139">
        <f>'Wireless History'!H37</f>
        <v>0.43970315398886828</v>
      </c>
      <c r="I45" s="265">
        <f>'Wireless History'!I37</f>
        <v>0.4419642857142857</v>
      </c>
      <c r="J45" s="266"/>
      <c r="K45" s="126">
        <f>Wireless!G37</f>
        <v>0.412782384901344</v>
      </c>
      <c r="L45" s="264">
        <f>'Wireless History'!L37</f>
        <v>0.41514832103598853</v>
      </c>
      <c r="N45" s="259"/>
      <c r="O45" s="259"/>
      <c r="P45" s="259"/>
    </row>
    <row r="46" spans="1:16" s="172" customFormat="1" ht="18" customHeight="1" x14ac:dyDescent="0.2">
      <c r="A46" s="160" t="s">
        <v>48</v>
      </c>
      <c r="B46" s="135">
        <f>'Wireline History'!B34</f>
        <v>0.28475486903962388</v>
      </c>
      <c r="C46" s="140">
        <f>'Wireline History'!C34</f>
        <v>0.27300000000000002</v>
      </c>
      <c r="D46" s="140">
        <f>'Wireline History'!D34</f>
        <v>0.27</v>
      </c>
      <c r="E46" s="268">
        <f>'Wireline History'!E34</f>
        <v>0.28799999999999998</v>
      </c>
      <c r="F46" s="140">
        <f>'Wireline History'!F34</f>
        <v>0.27400000000000002</v>
      </c>
      <c r="G46" s="140">
        <f>'Wireline History'!G34</f>
        <v>0.2716751099887183</v>
      </c>
      <c r="H46" s="140">
        <f>'Wireline History'!H34</f>
        <v>0.26815240833932424</v>
      </c>
      <c r="I46" s="268">
        <f>'Wireline History'!I34</f>
        <v>0.28341328098180446</v>
      </c>
      <c r="J46" s="266"/>
      <c r="K46" s="135">
        <f>Wireline!G34</f>
        <v>0.27877415984676995</v>
      </c>
      <c r="L46" s="267">
        <f>'Wireline History'!L34</f>
        <v>0.27400000000000002</v>
      </c>
      <c r="N46" s="259"/>
      <c r="O46" s="259"/>
      <c r="P46" s="259"/>
    </row>
    <row r="47" spans="1:16" s="172" customFormat="1" ht="18" customHeight="1" x14ac:dyDescent="0.2">
      <c r="A47" s="160" t="s">
        <v>29</v>
      </c>
      <c r="B47" s="666">
        <f t="shared" ref="B47:I47" si="8">B42/B11</f>
        <v>0.33478396021137707</v>
      </c>
      <c r="C47" s="281">
        <f t="shared" si="8"/>
        <v>0.35467511885895403</v>
      </c>
      <c r="D47" s="281">
        <f t="shared" si="8"/>
        <v>0.36750483558994196</v>
      </c>
      <c r="E47" s="282">
        <f t="shared" si="8"/>
        <v>0.38044914134742402</v>
      </c>
      <c r="F47" s="666">
        <f t="shared" si="8"/>
        <v>0.32832480818414322</v>
      </c>
      <c r="G47" s="281">
        <f t="shared" si="8"/>
        <v>0.36162483487450464</v>
      </c>
      <c r="H47" s="281">
        <f t="shared" si="8"/>
        <v>0.36733310742121317</v>
      </c>
      <c r="I47" s="282">
        <f t="shared" si="8"/>
        <v>0.37478411053540589</v>
      </c>
      <c r="J47" s="266"/>
      <c r="K47" s="556">
        <f>K42/K11</f>
        <v>0.35898256278995361</v>
      </c>
      <c r="L47" s="557">
        <f>L42/L11</f>
        <v>0.35752374604232628</v>
      </c>
      <c r="N47" s="259"/>
      <c r="O47" s="259"/>
      <c r="P47" s="259"/>
    </row>
    <row r="48" spans="1:16" s="172" customFormat="1" ht="15" x14ac:dyDescent="0.2">
      <c r="B48" s="149"/>
      <c r="C48" s="150"/>
      <c r="D48" s="150"/>
      <c r="E48" s="231"/>
      <c r="F48" s="150"/>
      <c r="G48" s="150"/>
      <c r="H48" s="150"/>
      <c r="I48" s="231"/>
      <c r="K48" s="149"/>
      <c r="L48" s="283"/>
    </row>
    <row r="49" spans="1:19" s="226" customFormat="1" ht="7.15" customHeight="1" x14ac:dyDescent="0.2">
      <c r="B49" s="136"/>
      <c r="C49" s="136"/>
      <c r="D49" s="136"/>
      <c r="E49" s="136"/>
      <c r="F49" s="136"/>
      <c r="G49" s="136"/>
      <c r="H49" s="136"/>
      <c r="I49" s="136"/>
      <c r="J49" s="279"/>
      <c r="K49" s="279"/>
      <c r="L49" s="279"/>
      <c r="N49" s="280"/>
      <c r="O49" s="280"/>
      <c r="P49" s="280"/>
    </row>
    <row r="50" spans="1:19" s="160" customFormat="1" ht="21" customHeight="1" x14ac:dyDescent="0.25">
      <c r="A50" s="200" t="s">
        <v>148</v>
      </c>
      <c r="B50" s="116">
        <v>46600</v>
      </c>
      <c r="C50" s="117">
        <v>46000</v>
      </c>
      <c r="D50" s="117">
        <v>43900</v>
      </c>
      <c r="E50" s="276">
        <v>42600</v>
      </c>
      <c r="F50" s="128">
        <v>42700</v>
      </c>
      <c r="G50" s="117">
        <v>41400</v>
      </c>
      <c r="H50" s="117">
        <v>41400</v>
      </c>
      <c r="I50" s="276">
        <v>41600</v>
      </c>
      <c r="J50" s="246"/>
      <c r="K50" s="275">
        <f>B50</f>
        <v>46600</v>
      </c>
      <c r="L50" s="276">
        <f>F50</f>
        <v>42700</v>
      </c>
      <c r="N50" s="285"/>
      <c r="O50" s="285"/>
      <c r="P50" s="285"/>
    </row>
    <row r="51" spans="1:19" s="160" customFormat="1" ht="21" customHeight="1" x14ac:dyDescent="0.2">
      <c r="A51" s="571" t="s">
        <v>149</v>
      </c>
      <c r="B51" s="746">
        <v>25900</v>
      </c>
      <c r="C51" s="567">
        <v>26500</v>
      </c>
      <c r="D51" s="567">
        <v>26800</v>
      </c>
      <c r="E51" s="568">
        <v>26600</v>
      </c>
      <c r="F51" s="566">
        <v>26900</v>
      </c>
      <c r="G51" s="567">
        <v>26800</v>
      </c>
      <c r="H51" s="567">
        <v>27200</v>
      </c>
      <c r="I51" s="568">
        <v>27100</v>
      </c>
      <c r="J51" s="569"/>
      <c r="K51" s="570">
        <f>B51</f>
        <v>25900</v>
      </c>
      <c r="L51" s="568">
        <f>F51</f>
        <v>26900</v>
      </c>
      <c r="N51" s="285"/>
      <c r="O51" s="285"/>
      <c r="P51" s="285"/>
    </row>
    <row r="52" spans="1:19" s="172" customFormat="1" ht="10.5" customHeight="1" x14ac:dyDescent="0.2">
      <c r="B52" s="233"/>
      <c r="C52" s="233"/>
      <c r="D52" s="233"/>
      <c r="E52" s="233"/>
      <c r="F52" s="233"/>
      <c r="G52" s="233"/>
      <c r="H52" s="233"/>
      <c r="I52" s="233"/>
      <c r="K52" s="233"/>
      <c r="L52" s="233"/>
    </row>
    <row r="53" spans="1:19" s="160" customFormat="1" ht="15" x14ac:dyDescent="0.2">
      <c r="A53" s="552"/>
      <c r="B53" s="622"/>
      <c r="C53" s="622"/>
      <c r="D53" s="622"/>
      <c r="E53" s="622"/>
      <c r="F53" s="622"/>
      <c r="G53" s="622"/>
      <c r="H53" s="622"/>
      <c r="I53" s="622"/>
      <c r="J53" s="623"/>
      <c r="K53" s="622"/>
      <c r="L53" s="622"/>
      <c r="M53" s="216"/>
      <c r="N53" s="216"/>
      <c r="O53" s="216"/>
      <c r="P53" s="216"/>
      <c r="Q53" s="216"/>
      <c r="R53" s="216"/>
      <c r="S53" s="216"/>
    </row>
    <row r="54" spans="1:19" s="204" customFormat="1" ht="15.75" customHeight="1" x14ac:dyDescent="0.3">
      <c r="A54" s="806" t="s">
        <v>262</v>
      </c>
      <c r="B54" s="806"/>
      <c r="C54" s="806"/>
      <c r="D54" s="806"/>
      <c r="E54" s="806"/>
      <c r="F54" s="806"/>
      <c r="G54" s="806"/>
      <c r="H54" s="806"/>
      <c r="I54" s="806"/>
      <c r="J54" s="806"/>
      <c r="K54" s="806"/>
      <c r="L54" s="806"/>
      <c r="M54" s="236"/>
      <c r="N54" s="237"/>
    </row>
    <row r="55" spans="1:19" s="204" customFormat="1" ht="18" customHeight="1" x14ac:dyDescent="0.2">
      <c r="A55" s="804"/>
      <c r="B55" s="804"/>
      <c r="C55" s="804"/>
      <c r="D55" s="804"/>
      <c r="E55" s="804"/>
      <c r="F55" s="804"/>
      <c r="G55" s="804"/>
      <c r="H55" s="804"/>
      <c r="I55" s="804"/>
      <c r="J55" s="804"/>
      <c r="K55" s="804"/>
      <c r="L55" s="804"/>
    </row>
    <row r="57" spans="1:19" s="204" customFormat="1" ht="18" customHeight="1" x14ac:dyDescent="0.2">
      <c r="A57" s="286"/>
      <c r="B57" s="286"/>
      <c r="C57" s="286"/>
      <c r="D57" s="286"/>
      <c r="E57" s="286"/>
      <c r="F57" s="286"/>
      <c r="G57" s="286"/>
      <c r="H57" s="286"/>
      <c r="I57" s="286"/>
      <c r="J57" s="286"/>
      <c r="K57" s="286"/>
      <c r="L57" s="286"/>
    </row>
    <row r="58" spans="1:19" s="204" customFormat="1" ht="18" customHeight="1" x14ac:dyDescent="0.2">
      <c r="A58" s="159"/>
    </row>
    <row r="59" spans="1:19" s="204" customFormat="1" ht="18" customHeight="1" x14ac:dyDescent="0.2">
      <c r="A59" s="287"/>
    </row>
    <row r="60" spans="1:19" s="204" customFormat="1" ht="18" customHeight="1" x14ac:dyDescent="0.2">
      <c r="A60" s="159"/>
      <c r="B60" s="287"/>
      <c r="C60" s="287"/>
      <c r="D60" s="287"/>
      <c r="E60" s="287"/>
      <c r="F60" s="287"/>
      <c r="G60" s="287"/>
      <c r="H60" s="287"/>
      <c r="I60" s="287"/>
      <c r="J60" s="287"/>
    </row>
    <row r="61" spans="1:19" s="204" customFormat="1" ht="18" customHeight="1" x14ac:dyDescent="0.2">
      <c r="A61" s="159"/>
    </row>
    <row r="62" spans="1:19" s="204" customFormat="1" ht="18" customHeight="1" x14ac:dyDescent="0.2">
      <c r="A62" s="159"/>
    </row>
    <row r="63" spans="1:19" s="204" customFormat="1" ht="18" customHeight="1" x14ac:dyDescent="0.2">
      <c r="A63" s="159"/>
    </row>
    <row r="64" spans="1:19" s="204" customFormat="1" ht="18" customHeight="1" x14ac:dyDescent="0.2">
      <c r="A64" s="159"/>
    </row>
    <row r="65" spans="1:12" s="204" customFormat="1" ht="18" customHeight="1" x14ac:dyDescent="0.2">
      <c r="A65" s="159"/>
    </row>
    <row r="66" spans="1:12" s="204" customFormat="1" ht="18" customHeight="1" x14ac:dyDescent="0.2">
      <c r="A66" s="159"/>
    </row>
    <row r="67" spans="1:12" s="204" customFormat="1" ht="18" customHeight="1" x14ac:dyDescent="0.2">
      <c r="A67" s="159"/>
    </row>
    <row r="68" spans="1:12" s="204" customFormat="1" ht="18" customHeight="1" x14ac:dyDescent="0.2">
      <c r="A68" s="159"/>
    </row>
    <row r="69" spans="1:12" s="204" customFormat="1" ht="18" customHeight="1" x14ac:dyDescent="0.2">
      <c r="A69" s="159"/>
    </row>
    <row r="70" spans="1:12" s="204" customFormat="1" ht="18" customHeight="1" x14ac:dyDescent="0.2">
      <c r="A70" s="159"/>
    </row>
    <row r="71" spans="1:12" s="204" customFormat="1" ht="18" customHeight="1" x14ac:dyDescent="0.2">
      <c r="A71" s="159"/>
    </row>
    <row r="72" spans="1:12" s="204" customFormat="1" ht="18" customHeight="1" x14ac:dyDescent="0.2">
      <c r="A72" s="159"/>
    </row>
    <row r="73" spans="1:12" s="204" customFormat="1" ht="18" customHeight="1" x14ac:dyDescent="0.2">
      <c r="A73" s="159"/>
    </row>
    <row r="74" spans="1:12" s="204" customFormat="1" ht="18" customHeight="1" x14ac:dyDescent="0.2">
      <c r="A74" s="159"/>
    </row>
    <row r="75" spans="1:12" s="204" customFormat="1" ht="18" customHeight="1" x14ac:dyDescent="0.2">
      <c r="A75" s="159"/>
    </row>
    <row r="76" spans="1:12" ht="18" customHeight="1" x14ac:dyDescent="0.2">
      <c r="B76" s="288"/>
      <c r="C76" s="288"/>
      <c r="D76" s="204"/>
      <c r="E76" s="204"/>
      <c r="F76" s="204"/>
      <c r="G76" s="204"/>
      <c r="H76" s="204"/>
      <c r="I76" s="204"/>
      <c r="J76" s="204"/>
      <c r="K76" s="204"/>
      <c r="L76" s="204"/>
    </row>
    <row r="78" spans="1:12" ht="18" customHeight="1" x14ac:dyDescent="0.2">
      <c r="G78" s="247"/>
      <c r="H78" s="247"/>
    </row>
  </sheetData>
  <mergeCells count="5">
    <mergeCell ref="A55:L55"/>
    <mergeCell ref="A1:M1"/>
    <mergeCell ref="A2:M2"/>
    <mergeCell ref="A54:L54"/>
    <mergeCell ref="B4:I4"/>
  </mergeCells>
  <phoneticPr fontId="0" type="noConversion"/>
  <printOptions horizontalCentered="1"/>
  <pageMargins left="0.70866141732283472" right="0.51181102362204722" top="0.51181102362204722" bottom="0.51181102362204722" header="0.51181102362204722" footer="0.51181102362204722"/>
  <pageSetup scale="42" orientation="portrait" r:id="rId1"/>
  <headerFooter scaleWithDoc="0" alignWithMargins="0">
    <oddHeader xml:space="preserve">&amp;C </oddHeader>
    <oddFooter>&amp;L&amp;9Supplemental Investor Information (Unaudited)
Fourth Quarter, 2015&amp;R&amp;9TELUS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colorId="8" zoomScale="75" zoomScaleNormal="75" zoomScaleSheetLayoutView="70" workbookViewId="0">
      <selection activeCell="A16" sqref="A16"/>
    </sheetView>
  </sheetViews>
  <sheetFormatPr defaultColWidth="8.85546875" defaultRowHeight="18" customHeight="1" x14ac:dyDescent="0.2"/>
  <cols>
    <col min="1" max="1" width="94" style="159" customWidth="1"/>
    <col min="2" max="3" width="16.7109375" style="159" customWidth="1"/>
    <col min="4" max="4" width="16.140625" style="159" customWidth="1"/>
    <col min="5" max="5" width="16.5703125" style="159" customWidth="1"/>
    <col min="6" max="6" width="3.140625" style="159" customWidth="1"/>
    <col min="7" max="8" width="16.7109375" style="159" customWidth="1"/>
    <col min="9" max="9" width="15.5703125" style="159" customWidth="1"/>
    <col min="10" max="10" width="16" style="159" customWidth="1"/>
    <col min="11" max="11" width="12.28515625" style="159" customWidth="1"/>
    <col min="12" max="12" width="17.42578125" style="159" bestFit="1" customWidth="1"/>
    <col min="13" max="13" width="8.28515625" style="159" customWidth="1"/>
    <col min="14" max="14" width="8.85546875" style="159"/>
    <col min="15" max="15" width="3.42578125" style="159" customWidth="1"/>
    <col min="16" max="16384" width="8.85546875" style="159"/>
  </cols>
  <sheetData>
    <row r="1" spans="1:12" s="189" customFormat="1" ht="24" customHeight="1" x14ac:dyDescent="0.35">
      <c r="A1" s="794" t="s">
        <v>51</v>
      </c>
      <c r="B1" s="794"/>
      <c r="C1" s="794"/>
      <c r="D1" s="794"/>
      <c r="E1" s="794"/>
      <c r="F1" s="794"/>
      <c r="G1" s="800"/>
      <c r="H1" s="800"/>
      <c r="I1" s="800"/>
      <c r="J1" s="800"/>
    </row>
    <row r="2" spans="1:12" s="189" customFormat="1" ht="24" customHeight="1" x14ac:dyDescent="0.3">
      <c r="A2" s="807" t="s">
        <v>175</v>
      </c>
      <c r="B2" s="807"/>
      <c r="C2" s="807"/>
      <c r="D2" s="807"/>
      <c r="E2" s="807"/>
      <c r="F2" s="807"/>
      <c r="G2" s="808"/>
      <c r="H2" s="808"/>
      <c r="I2" s="808"/>
      <c r="J2" s="808"/>
    </row>
    <row r="3" spans="1:12" s="189" customFormat="1" ht="24" customHeight="1" x14ac:dyDescent="0.3">
      <c r="A3" s="289"/>
      <c r="B3" s="289"/>
      <c r="C3" s="289"/>
      <c r="D3" s="289"/>
      <c r="E3" s="289"/>
      <c r="F3" s="289"/>
      <c r="G3" s="290"/>
      <c r="H3" s="290"/>
      <c r="I3" s="289"/>
      <c r="J3" s="289"/>
    </row>
    <row r="4" spans="1:12" s="189" customFormat="1" ht="18" customHeight="1" x14ac:dyDescent="0.3">
      <c r="A4" s="289"/>
      <c r="B4" s="289"/>
      <c r="C4" s="289"/>
      <c r="D4" s="289"/>
      <c r="E4" s="289"/>
      <c r="F4" s="289"/>
      <c r="G4" s="290"/>
      <c r="H4" s="290"/>
      <c r="I4" s="289"/>
      <c r="J4" s="289"/>
    </row>
    <row r="5" spans="1:12" s="189" customFormat="1" ht="18" customHeight="1" x14ac:dyDescent="0.25">
      <c r="A5" s="188"/>
      <c r="B5" s="796" t="s">
        <v>245</v>
      </c>
      <c r="C5" s="797"/>
      <c r="D5" s="797"/>
      <c r="E5" s="798"/>
      <c r="F5" s="159"/>
      <c r="G5" s="796" t="s">
        <v>246</v>
      </c>
      <c r="H5" s="797"/>
      <c r="I5" s="797"/>
      <c r="J5" s="798"/>
    </row>
    <row r="6" spans="1:12" s="189" customFormat="1" ht="18" customHeight="1" x14ac:dyDescent="0.25">
      <c r="A6" s="190" t="s">
        <v>36</v>
      </c>
      <c r="B6" s="291">
        <v>2015</v>
      </c>
      <c r="C6" s="167">
        <v>2014</v>
      </c>
      <c r="D6" s="292" t="s">
        <v>9</v>
      </c>
      <c r="E6" s="293" t="s">
        <v>10</v>
      </c>
      <c r="F6" s="193"/>
      <c r="G6" s="291">
        <v>2015</v>
      </c>
      <c r="H6" s="167">
        <v>2014</v>
      </c>
      <c r="I6" s="292" t="s">
        <v>9</v>
      </c>
      <c r="J6" s="293" t="s">
        <v>10</v>
      </c>
    </row>
    <row r="7" spans="1:12" s="199" customFormat="1" ht="18" customHeight="1" x14ac:dyDescent="0.25">
      <c r="A7" s="294" t="s">
        <v>5</v>
      </c>
      <c r="B7" s="295"/>
      <c r="C7" s="296"/>
      <c r="D7" s="296"/>
      <c r="E7" s="228"/>
      <c r="G7" s="295"/>
      <c r="H7" s="296"/>
      <c r="I7" s="296"/>
      <c r="J7" s="228"/>
    </row>
    <row r="8" spans="1:12" s="199" customFormat="1" ht="18" customHeight="1" x14ac:dyDescent="0.2">
      <c r="A8" s="299" t="s">
        <v>179</v>
      </c>
      <c r="B8" s="120">
        <f>'Wireless History'!B8</f>
        <v>1595</v>
      </c>
      <c r="C8" s="136">
        <f>'Wireless History'!F8</f>
        <v>1549</v>
      </c>
      <c r="D8" s="279">
        <f>B8-C8</f>
        <v>46</v>
      </c>
      <c r="E8" s="631">
        <f t="shared" ref="E8:E14" si="0">IF(ISERROR(D8/C8),"n.m.",IF(ABS((D8/ABS(C8)))&gt;=1,"n.m.",(D8/ABS(C8))))</f>
        <v>2.9696578437701744E-2</v>
      </c>
      <c r="F8" s="204"/>
      <c r="G8" s="120">
        <f>SUM('Wireless History'!B8:E8)</f>
        <v>6298</v>
      </c>
      <c r="H8" s="121">
        <f>SUM('Wireless History'!F8:I8)</f>
        <v>6008</v>
      </c>
      <c r="I8" s="279">
        <f>G8-H8</f>
        <v>290</v>
      </c>
      <c r="J8" s="550">
        <f t="shared" ref="J8:J14" si="1">(G8-H8)/H8</f>
        <v>4.8268974700399467E-2</v>
      </c>
      <c r="K8" s="297"/>
      <c r="L8" s="297"/>
    </row>
    <row r="9" spans="1:12" s="199" customFormat="1" ht="18" customHeight="1" x14ac:dyDescent="0.2">
      <c r="A9" s="299" t="s">
        <v>106</v>
      </c>
      <c r="B9" s="122">
        <f>'Wireless History'!B9</f>
        <v>170</v>
      </c>
      <c r="C9" s="347">
        <f>'Wireless History'!F9</f>
        <v>195</v>
      </c>
      <c r="D9" s="390">
        <f t="shared" ref="D9:D14" si="2">B9-C9</f>
        <v>-25</v>
      </c>
      <c r="E9" s="558">
        <f t="shared" si="0"/>
        <v>-0.12820512820512819</v>
      </c>
      <c r="F9" s="204"/>
      <c r="G9" s="122">
        <f>SUM('Wireless History'!B9:E9)</f>
        <v>626</v>
      </c>
      <c r="H9" s="123">
        <f>SUM('Wireless History'!F9:I9)</f>
        <v>576</v>
      </c>
      <c r="I9" s="298">
        <f t="shared" ref="I9:I14" si="3">G9-H9</f>
        <v>50</v>
      </c>
      <c r="J9" s="551">
        <f t="shared" si="1"/>
        <v>8.6805555555555552E-2</v>
      </c>
      <c r="K9" s="297"/>
      <c r="L9" s="297"/>
    </row>
    <row r="10" spans="1:12" s="199" customFormat="1" ht="18" customHeight="1" x14ac:dyDescent="0.25">
      <c r="A10" s="227" t="s">
        <v>215</v>
      </c>
      <c r="B10" s="120">
        <f>SUM(B8:B9)</f>
        <v>1765</v>
      </c>
      <c r="C10" s="136">
        <f>SUM(C8:C9)</f>
        <v>1744</v>
      </c>
      <c r="D10" s="279">
        <f t="shared" si="2"/>
        <v>21</v>
      </c>
      <c r="E10" s="631">
        <f t="shared" si="0"/>
        <v>1.2041284403669725E-2</v>
      </c>
      <c r="F10" s="204"/>
      <c r="G10" s="120">
        <f>SUM(G8:G9)</f>
        <v>6924</v>
      </c>
      <c r="H10" s="121">
        <f>SUM(H8:H9)</f>
        <v>6584</v>
      </c>
      <c r="I10" s="246">
        <f t="shared" si="3"/>
        <v>340</v>
      </c>
      <c r="J10" s="550">
        <f t="shared" si="1"/>
        <v>5.1640340218712028E-2</v>
      </c>
      <c r="K10" s="297"/>
      <c r="L10" s="297"/>
    </row>
    <row r="11" spans="1:12" s="199" customFormat="1" ht="18" customHeight="1" x14ac:dyDescent="0.2">
      <c r="A11" s="299" t="s">
        <v>107</v>
      </c>
      <c r="B11" s="122">
        <f>'Wireless History'!B11</f>
        <v>7</v>
      </c>
      <c r="C11" s="347">
        <f>'Wireless History'!F11</f>
        <v>0</v>
      </c>
      <c r="D11" s="390">
        <f t="shared" si="2"/>
        <v>7</v>
      </c>
      <c r="E11" s="558" t="str">
        <f t="shared" si="0"/>
        <v>n.m.</v>
      </c>
      <c r="F11" s="204"/>
      <c r="G11" s="122">
        <f>SUM('Wireless History'!B11:E11)</f>
        <v>9</v>
      </c>
      <c r="H11" s="123">
        <f>SUM('Wireless History'!F11:I11)</f>
        <v>3</v>
      </c>
      <c r="I11" s="298">
        <f t="shared" si="3"/>
        <v>6</v>
      </c>
      <c r="J11" s="558" t="str">
        <f>IF(ISERROR(I11/H11),"n.m.",IF(ABS((I11/ABS(H11)))&gt;=1,"n.m.",(I11/ABS(H11))))</f>
        <v>n.m.</v>
      </c>
      <c r="K11" s="297"/>
      <c r="L11" s="297"/>
    </row>
    <row r="12" spans="1:12" s="199" customFormat="1" ht="18" customHeight="1" x14ac:dyDescent="0.25">
      <c r="A12" s="227" t="s">
        <v>1</v>
      </c>
      <c r="B12" s="120">
        <f>SUM(B10:B11)</f>
        <v>1772</v>
      </c>
      <c r="C12" s="136">
        <f>SUM(C10:C11)</f>
        <v>1744</v>
      </c>
      <c r="D12" s="279">
        <f t="shared" si="2"/>
        <v>28</v>
      </c>
      <c r="E12" s="631">
        <f t="shared" si="0"/>
        <v>1.6055045871559634E-2</v>
      </c>
      <c r="F12" s="204"/>
      <c r="G12" s="120">
        <f>SUM(G10:G11)</f>
        <v>6933</v>
      </c>
      <c r="H12" s="121">
        <f>SUM(H10:H11)</f>
        <v>6587</v>
      </c>
      <c r="I12" s="246">
        <f t="shared" si="3"/>
        <v>346</v>
      </c>
      <c r="J12" s="550">
        <f t="shared" si="1"/>
        <v>5.2527706087748594E-2</v>
      </c>
      <c r="K12" s="297"/>
      <c r="L12" s="297"/>
    </row>
    <row r="13" spans="1:12" s="199" customFormat="1" ht="18" customHeight="1" x14ac:dyDescent="0.2">
      <c r="A13" s="160" t="s">
        <v>180</v>
      </c>
      <c r="B13" s="122">
        <f>'Wireless History'!B13</f>
        <v>17</v>
      </c>
      <c r="C13" s="347">
        <f>'Wireless History'!F13</f>
        <v>15</v>
      </c>
      <c r="D13" s="347">
        <f t="shared" si="2"/>
        <v>2</v>
      </c>
      <c r="E13" s="558">
        <f t="shared" si="0"/>
        <v>0.13333333333333333</v>
      </c>
      <c r="F13" s="204"/>
      <c r="G13" s="122">
        <f>SUM('Wireless History'!B13:E13)</f>
        <v>61</v>
      </c>
      <c r="H13" s="123">
        <f>SUM('Wireless History'!F13:I13)</f>
        <v>54</v>
      </c>
      <c r="I13" s="298">
        <f t="shared" si="3"/>
        <v>7</v>
      </c>
      <c r="J13" s="551">
        <f t="shared" si="1"/>
        <v>0.12962962962962962</v>
      </c>
      <c r="K13" s="297"/>
      <c r="L13" s="297"/>
    </row>
    <row r="14" spans="1:12" s="199" customFormat="1" ht="18" customHeight="1" x14ac:dyDescent="0.25">
      <c r="A14" s="227" t="s">
        <v>2</v>
      </c>
      <c r="B14" s="120">
        <f>SUM(B12:B13)</f>
        <v>1789</v>
      </c>
      <c r="C14" s="136">
        <f>SUM(C12:C13)</f>
        <v>1759</v>
      </c>
      <c r="D14" s="279">
        <f t="shared" si="2"/>
        <v>30</v>
      </c>
      <c r="E14" s="631">
        <f t="shared" si="0"/>
        <v>1.7055144968732235E-2</v>
      </c>
      <c r="F14" s="160"/>
      <c r="G14" s="120">
        <f>SUM(G12:G13)</f>
        <v>6994</v>
      </c>
      <c r="H14" s="136">
        <f>SUM(H12:H13)</f>
        <v>6641</v>
      </c>
      <c r="I14" s="279">
        <f t="shared" si="3"/>
        <v>353</v>
      </c>
      <c r="J14" s="550">
        <f t="shared" si="1"/>
        <v>5.3154645384731213E-2</v>
      </c>
      <c r="K14" s="297"/>
      <c r="L14" s="300"/>
    </row>
    <row r="15" spans="1:12" s="199" customFormat="1" ht="15.75" x14ac:dyDescent="0.25">
      <c r="A15" s="227"/>
      <c r="B15" s="301"/>
      <c r="C15" s="642"/>
      <c r="D15" s="218"/>
      <c r="E15" s="550"/>
      <c r="F15" s="216"/>
      <c r="G15" s="301"/>
      <c r="H15" s="642"/>
      <c r="I15" s="218"/>
      <c r="J15" s="550"/>
      <c r="K15" s="297"/>
      <c r="L15" s="297"/>
    </row>
    <row r="16" spans="1:12" s="199" customFormat="1" ht="15" x14ac:dyDescent="0.2">
      <c r="A16" s="160" t="s">
        <v>108</v>
      </c>
      <c r="B16" s="120">
        <f>'Wireless History'!B16</f>
        <v>965</v>
      </c>
      <c r="C16" s="136">
        <f>'Wireless History'!F16</f>
        <v>950</v>
      </c>
      <c r="D16" s="279">
        <f>B16-C16</f>
        <v>15</v>
      </c>
      <c r="E16" s="631">
        <f>IF(ISERROR(D16/C16),"n.m.",IF(ABS((D16/ABS(C16)))&gt;=1,"n.m.",(D16/ABS(C16))))</f>
        <v>1.5789473684210527E-2</v>
      </c>
      <c r="F16" s="160"/>
      <c r="G16" s="120">
        <f>SUM('Wireless History'!B16:E16)</f>
        <v>3471</v>
      </c>
      <c r="H16" s="136">
        <f>SUM('Wireless History'!F16:I16)</f>
        <v>3228</v>
      </c>
      <c r="I16" s="279">
        <f>G16-H16</f>
        <v>243</v>
      </c>
      <c r="J16" s="550">
        <f>(G16-H16)/H16</f>
        <v>7.527881040892194E-2</v>
      </c>
      <c r="K16" s="297"/>
      <c r="L16" s="297"/>
    </row>
    <row r="17" spans="1:13" s="204" customFormat="1" ht="18" customHeight="1" x14ac:dyDescent="0.2">
      <c r="A17" s="160" t="s">
        <v>174</v>
      </c>
      <c r="B17" s="122">
        <f>'Wireless History'!B17</f>
        <v>196</v>
      </c>
      <c r="C17" s="347">
        <f>'Wireless History'!F17</f>
        <v>180</v>
      </c>
      <c r="D17" s="390">
        <f>B17-C17</f>
        <v>16</v>
      </c>
      <c r="E17" s="558">
        <f>IF(ISERROR(D17/C17),"n.m.",IF(ABS((D17/ABS(C17)))&gt;=1,"n.m.",(D17/ABS(C17))))</f>
        <v>8.8888888888888892E-2</v>
      </c>
      <c r="F17" s="160"/>
      <c r="G17" s="122">
        <f>SUM('Wireless History'!B17:E17)</f>
        <v>717</v>
      </c>
      <c r="H17" s="347">
        <f>SUM('Wireless History'!F17:I17)</f>
        <v>686</v>
      </c>
      <c r="I17" s="390">
        <f>G17-H17</f>
        <v>31</v>
      </c>
      <c r="J17" s="551">
        <f>(G17-H17)/H17</f>
        <v>4.5189504373177841E-2</v>
      </c>
      <c r="K17" s="297"/>
      <c r="L17" s="297"/>
    </row>
    <row r="18" spans="1:13" s="204" customFormat="1" ht="18" customHeight="1" x14ac:dyDescent="0.25">
      <c r="A18" s="227" t="s">
        <v>61</v>
      </c>
      <c r="B18" s="120">
        <f>SUM(B16:B17)</f>
        <v>1161</v>
      </c>
      <c r="C18" s="136">
        <f>SUM(C16:C17)</f>
        <v>1130</v>
      </c>
      <c r="D18" s="279">
        <f>B18-C18</f>
        <v>31</v>
      </c>
      <c r="E18" s="631">
        <f>IF(ISERROR(D18/C18),"n.m.",IF(ABS((D18/ABS(C18)))&gt;=1,"n.m.",(D18/ABS(C18))))</f>
        <v>2.743362831858407E-2</v>
      </c>
      <c r="F18" s="160"/>
      <c r="G18" s="120">
        <f>SUM(G16:G17)</f>
        <v>4188</v>
      </c>
      <c r="H18" s="136">
        <f>SUM(H16:H17)</f>
        <v>3914</v>
      </c>
      <c r="I18" s="279">
        <f>G18-H18</f>
        <v>274</v>
      </c>
      <c r="J18" s="550">
        <f>(G18-H18)/H18</f>
        <v>7.0005109862033732E-2</v>
      </c>
      <c r="K18" s="297"/>
      <c r="L18" s="297"/>
    </row>
    <row r="19" spans="1:13" s="199" customFormat="1" ht="9.75" customHeight="1" x14ac:dyDescent="0.25">
      <c r="A19" s="227"/>
      <c r="B19" s="301"/>
      <c r="C19" s="642"/>
      <c r="D19" s="218"/>
      <c r="E19" s="215"/>
      <c r="F19" s="216"/>
      <c r="G19" s="301"/>
      <c r="H19" s="642"/>
      <c r="I19" s="218"/>
      <c r="J19" s="215"/>
      <c r="K19" s="297"/>
      <c r="L19" s="297"/>
    </row>
    <row r="20" spans="1:13" s="199" customFormat="1" ht="21" customHeight="1" thickBot="1" x14ac:dyDescent="0.3">
      <c r="A20" s="227" t="s">
        <v>76</v>
      </c>
      <c r="B20" s="132">
        <f>+B14-B18</f>
        <v>628</v>
      </c>
      <c r="C20" s="521">
        <f>+C14-C18</f>
        <v>629</v>
      </c>
      <c r="D20" s="636">
        <f>B20-C20</f>
        <v>-1</v>
      </c>
      <c r="E20" s="743">
        <f>IF(ISERROR(D20/C20),"n.m.",IF(ABS((D20/ABS(C20)))&gt;=1,"n.m.",(D20/ABS(C20))))</f>
        <v>-1.589825119236884E-3</v>
      </c>
      <c r="F20" s="160"/>
      <c r="G20" s="132">
        <f>+G14-G18</f>
        <v>2806</v>
      </c>
      <c r="H20" s="521">
        <f>+H14-H18</f>
        <v>2727</v>
      </c>
      <c r="I20" s="636">
        <f>G20-H20</f>
        <v>79</v>
      </c>
      <c r="J20" s="743">
        <f>'[19]Flash new format alt QTR'!$T$33</f>
        <v>2.8855613494596151E-2</v>
      </c>
      <c r="K20" s="297"/>
      <c r="L20" s="297"/>
    </row>
    <row r="21" spans="1:13" s="199" customFormat="1" ht="11.25" customHeight="1" thickTop="1" x14ac:dyDescent="0.25">
      <c r="A21" s="227"/>
      <c r="B21" s="303"/>
      <c r="C21" s="643"/>
      <c r="D21" s="530"/>
      <c r="E21" s="221"/>
      <c r="F21" s="216"/>
      <c r="G21" s="303"/>
      <c r="H21" s="643"/>
      <c r="I21" s="530"/>
      <c r="J21" s="221"/>
      <c r="K21" s="297"/>
      <c r="L21" s="297"/>
    </row>
    <row r="22" spans="1:13" s="306" customFormat="1" ht="18" customHeight="1" x14ac:dyDescent="0.25">
      <c r="A22" s="376" t="s">
        <v>236</v>
      </c>
      <c r="B22" s="580">
        <f>'Wireless History'!B22</f>
        <v>175</v>
      </c>
      <c r="C22" s="148">
        <f>'Wireless History'!F22</f>
        <v>190</v>
      </c>
      <c r="D22" s="232">
        <f>+B22-C22</f>
        <v>-15</v>
      </c>
      <c r="E22" s="734">
        <f>IF(ISERROR(D22/C22),"n.m.",IF(ABS((D22/ABS(C22)))&gt;=1,"n.m.",(D22/ABS(C22))))</f>
        <v>-7.8947368421052627E-2</v>
      </c>
      <c r="F22" s="160"/>
      <c r="G22" s="120">
        <f>'Wireless History'!K22</f>
        <v>602</v>
      </c>
      <c r="H22" s="136">
        <f>SUM('Wireless History'!F22:I22)</f>
        <v>623</v>
      </c>
      <c r="I22" s="279">
        <f>G22-H22</f>
        <v>-21</v>
      </c>
      <c r="J22" s="550">
        <f>(G22-H22)/H22</f>
        <v>-3.3707865168539325E-2</v>
      </c>
      <c r="K22" s="305"/>
      <c r="L22" s="305"/>
    </row>
    <row r="23" spans="1:13" s="306" customFormat="1" ht="12" customHeight="1" x14ac:dyDescent="0.25">
      <c r="A23" s="227"/>
      <c r="B23" s="307"/>
      <c r="C23" s="644"/>
      <c r="D23" s="449"/>
      <c r="E23" s="450"/>
      <c r="F23" s="216"/>
      <c r="G23" s="307"/>
      <c r="H23" s="644"/>
      <c r="I23" s="449"/>
      <c r="J23" s="450"/>
      <c r="K23" s="305"/>
      <c r="L23" s="305"/>
    </row>
    <row r="24" spans="1:13" s="306" customFormat="1" ht="18" customHeight="1" thickBot="1" x14ac:dyDescent="0.3">
      <c r="A24" s="227" t="s">
        <v>164</v>
      </c>
      <c r="B24" s="132">
        <f>+B20+B22</f>
        <v>803</v>
      </c>
      <c r="C24" s="521">
        <f>+C20+C22</f>
        <v>819</v>
      </c>
      <c r="D24" s="636">
        <f>B24-C24</f>
        <v>-16</v>
      </c>
      <c r="E24" s="632">
        <f>IF(ISERROR(D24/C24),"n.m.",IF(ABS((D24/ABS(C24)))&gt;=1,"n.m.",(D24/ABS(C24))))</f>
        <v>-1.9536019536019536E-2</v>
      </c>
      <c r="F24" s="160"/>
      <c r="G24" s="132">
        <f>+G20+G22</f>
        <v>3408</v>
      </c>
      <c r="H24" s="521">
        <f>+H20+H22</f>
        <v>3350</v>
      </c>
      <c r="I24" s="636">
        <f>G24-H24</f>
        <v>58</v>
      </c>
      <c r="J24" s="632">
        <f>IF(ISERROR(I24/H24),"n.m.",IF(ABS((I24/ABS(H24)))&gt;=1,"n.m.",(I24/ABS(H24))))</f>
        <v>1.7313432835820895E-2</v>
      </c>
      <c r="K24" s="305"/>
      <c r="L24" s="305"/>
    </row>
    <row r="25" spans="1:13" s="199" customFormat="1" ht="9" customHeight="1" thickTop="1" x14ac:dyDescent="0.25">
      <c r="A25" s="227"/>
      <c r="B25" s="309"/>
      <c r="C25" s="534"/>
      <c r="D25" s="218"/>
      <c r="E25" s="215"/>
      <c r="F25" s="216"/>
      <c r="G25" s="309"/>
      <c r="H25" s="534"/>
      <c r="I25" s="218"/>
      <c r="J25" s="215"/>
      <c r="K25" s="297"/>
      <c r="L25" s="311"/>
    </row>
    <row r="26" spans="1:13" s="216" customFormat="1" ht="18" customHeight="1" x14ac:dyDescent="0.25">
      <c r="A26" s="227" t="s">
        <v>165</v>
      </c>
      <c r="B26" s="312">
        <f>'Wireless History'!B26</f>
        <v>0.35103409726103968</v>
      </c>
      <c r="C26" s="313">
        <f>'Wireless History'!F26</f>
        <v>0.35758953951108585</v>
      </c>
      <c r="D26" s="533">
        <f>(ROUND(B26,3)-ROUND(C26,3))*100</f>
        <v>-0.70000000000000062</v>
      </c>
      <c r="E26" s="210" t="s">
        <v>113</v>
      </c>
      <c r="G26" s="312">
        <f>G20/G14</f>
        <v>0.40120102945381758</v>
      </c>
      <c r="H26" s="313">
        <f>H20/H14</f>
        <v>0.41063092907694626</v>
      </c>
      <c r="I26" s="533">
        <f>(ROUND(G26,3)-ROUND(H26,3))*100</f>
        <v>-0.99999999999999534</v>
      </c>
      <c r="J26" s="210" t="s">
        <v>113</v>
      </c>
      <c r="K26" s="506"/>
      <c r="L26" s="575"/>
    </row>
    <row r="27" spans="1:13" s="216" customFormat="1" ht="9.75" customHeight="1" x14ac:dyDescent="0.25">
      <c r="A27" s="227"/>
      <c r="B27" s="312"/>
      <c r="C27" s="313"/>
      <c r="D27" s="528"/>
      <c r="E27" s="215"/>
      <c r="G27" s="312"/>
      <c r="H27" s="313"/>
      <c r="I27" s="528"/>
      <c r="J27" s="215"/>
      <c r="K27" s="506"/>
      <c r="L27" s="575"/>
      <c r="M27" s="634"/>
    </row>
    <row r="28" spans="1:13" s="216" customFormat="1" ht="18" customHeight="1" x14ac:dyDescent="0.25">
      <c r="A28" s="227" t="s">
        <v>11</v>
      </c>
      <c r="B28" s="120">
        <f>'Wireless History'!B28</f>
        <v>209</v>
      </c>
      <c r="C28" s="136">
        <f>'Wireless History'!F28</f>
        <v>188</v>
      </c>
      <c r="D28" s="279">
        <f>B28-C28</f>
        <v>21</v>
      </c>
      <c r="E28" s="631">
        <f>IF(ISERROR(D28/C28),"n.m.",IF(ABS((D28/ABS(C28)))&gt;=1,"n.m.",(D28/ABS(C28))))</f>
        <v>0.11170212765957446</v>
      </c>
      <c r="F28" s="160"/>
      <c r="G28" s="120">
        <f>SUM('Wireless History'!B28:E28)</f>
        <v>893</v>
      </c>
      <c r="H28" s="136">
        <f>SUM('Wireless History'!F28:I28)</f>
        <v>832</v>
      </c>
      <c r="I28" s="279">
        <f>G28-H28</f>
        <v>61</v>
      </c>
      <c r="J28" s="550">
        <f>(G28-H28)/H28</f>
        <v>7.3317307692307696E-2</v>
      </c>
      <c r="K28" s="506"/>
      <c r="L28" s="506"/>
    </row>
    <row r="29" spans="1:13" s="216" customFormat="1" ht="12" customHeight="1" x14ac:dyDescent="0.25">
      <c r="A29" s="227"/>
      <c r="B29" s="312"/>
      <c r="C29" s="313"/>
      <c r="D29" s="519"/>
      <c r="E29" s="215"/>
      <c r="G29" s="312"/>
      <c r="H29" s="313"/>
      <c r="I29" s="519"/>
      <c r="J29" s="215"/>
      <c r="K29" s="506"/>
      <c r="L29" s="575"/>
    </row>
    <row r="30" spans="1:13" s="216" customFormat="1" ht="18" customHeight="1" x14ac:dyDescent="0.25">
      <c r="A30" s="227" t="s">
        <v>224</v>
      </c>
      <c r="B30" s="315">
        <f>B28/B14</f>
        <v>0.11682504192286193</v>
      </c>
      <c r="C30" s="316">
        <f>C28/C14</f>
        <v>0.106878908470722</v>
      </c>
      <c r="D30" s="136">
        <f>(ROUND(B30,2)-ROUND(C30,2))*100</f>
        <v>0.99999999999999956</v>
      </c>
      <c r="E30" s="317" t="s">
        <v>113</v>
      </c>
      <c r="F30" s="318"/>
      <c r="G30" s="315">
        <f>G28/G14</f>
        <v>0.12768086931655706</v>
      </c>
      <c r="H30" s="316">
        <f>H28/H14</f>
        <v>0.12528233699744015</v>
      </c>
      <c r="I30" s="136">
        <f>(ROUND(G30,2)-ROUND(H30,2))*100</f>
        <v>0</v>
      </c>
      <c r="J30" s="317" t="s">
        <v>113</v>
      </c>
      <c r="K30" s="506"/>
      <c r="L30" s="506"/>
    </row>
    <row r="31" spans="1:13" s="216" customFormat="1" ht="12" customHeight="1" x14ac:dyDescent="0.25">
      <c r="A31" s="227"/>
      <c r="B31" s="319"/>
      <c r="C31" s="535"/>
      <c r="D31" s="218"/>
      <c r="E31" s="215"/>
      <c r="G31" s="319"/>
      <c r="H31" s="535"/>
      <c r="I31" s="218"/>
      <c r="J31" s="215"/>
      <c r="K31" s="506"/>
      <c r="L31" s="506"/>
    </row>
    <row r="32" spans="1:13" s="216" customFormat="1" ht="18" customHeight="1" x14ac:dyDescent="0.25">
      <c r="A32" s="227" t="s">
        <v>166</v>
      </c>
      <c r="B32" s="120">
        <f>B20-B28</f>
        <v>419</v>
      </c>
      <c r="C32" s="136">
        <f>C20-C28</f>
        <v>441</v>
      </c>
      <c r="D32" s="279">
        <f>B32-C32</f>
        <v>-22</v>
      </c>
      <c r="E32" s="631">
        <f>IF(ISERROR(D32/C32),"n.m.",IF(ABS((D32/ABS(C32)))&gt;=1,"n.m.",(D32/ABS(C32))))</f>
        <v>-4.9886621315192746E-2</v>
      </c>
      <c r="F32" s="160"/>
      <c r="G32" s="120">
        <f>G20-G28</f>
        <v>1913</v>
      </c>
      <c r="H32" s="136">
        <f>H20-H28</f>
        <v>1895</v>
      </c>
      <c r="I32" s="279">
        <f>G32-H32</f>
        <v>18</v>
      </c>
      <c r="J32" s="550">
        <f>(G32-H32)/H32</f>
        <v>9.4986807387862793E-3</v>
      </c>
      <c r="K32" s="506"/>
      <c r="L32" s="506"/>
    </row>
    <row r="33" spans="1:28" s="216" customFormat="1" ht="15.75" x14ac:dyDescent="0.25">
      <c r="A33" s="227"/>
      <c r="B33" s="120"/>
      <c r="C33" s="136"/>
      <c r="D33" s="279"/>
      <c r="E33" s="525"/>
      <c r="G33" s="120"/>
      <c r="H33" s="136"/>
      <c r="I33" s="279"/>
      <c r="J33" s="525"/>
      <c r="K33" s="506"/>
      <c r="L33" s="506"/>
    </row>
    <row r="34" spans="1:28" s="216" customFormat="1" ht="15" x14ac:dyDescent="0.2">
      <c r="A34" s="160" t="s">
        <v>257</v>
      </c>
      <c r="B34" s="120">
        <f>'Wireless History'!B34</f>
        <v>25</v>
      </c>
      <c r="C34" s="136">
        <f>'Wireless History'!F34</f>
        <v>6</v>
      </c>
      <c r="D34" s="279">
        <f>B34-C34</f>
        <v>19</v>
      </c>
      <c r="E34" s="631" t="str">
        <f>IF(ISERROR(D34/C34),"n.m.",IF(ABS((D34/ABS(C34)))&gt;=1,"n.m.",(D34/ABS(C34))))</f>
        <v>n.m.</v>
      </c>
      <c r="F34" s="160"/>
      <c r="G34" s="120">
        <f>SUM('Wireless History'!B34:E34)</f>
        <v>81</v>
      </c>
      <c r="H34" s="136">
        <f>SUM('Wireless History'!F34:I34)</f>
        <v>30</v>
      </c>
      <c r="I34" s="279">
        <f>G34-H34</f>
        <v>51</v>
      </c>
      <c r="J34" s="558" t="str">
        <f>IF(ISERROR(I34/H34),"n.m.",IF(ABS((I34/ABS(H34)))&gt;=1,"n.m.",(I34/ABS(H34))))</f>
        <v>n.m.</v>
      </c>
      <c r="K34" s="506"/>
      <c r="L34" s="506"/>
    </row>
    <row r="35" spans="1:28" s="216" customFormat="1" ht="23.25" customHeight="1" thickBot="1" x14ac:dyDescent="0.3">
      <c r="A35" s="227" t="s">
        <v>255</v>
      </c>
      <c r="B35" s="132">
        <f>+B20+B34</f>
        <v>653</v>
      </c>
      <c r="C35" s="521">
        <f>+C34+C20</f>
        <v>635</v>
      </c>
      <c r="D35" s="636">
        <f>+D34+D20</f>
        <v>18</v>
      </c>
      <c r="E35" s="743">
        <f>(B35-C35)/C35</f>
        <v>2.8346456692913385E-2</v>
      </c>
      <c r="F35" s="160"/>
      <c r="G35" s="132">
        <f>+G20+G34</f>
        <v>2887</v>
      </c>
      <c r="H35" s="521">
        <f>+H34+H20</f>
        <v>2757</v>
      </c>
      <c r="I35" s="636">
        <f>+I34+I20</f>
        <v>130</v>
      </c>
      <c r="J35" s="743">
        <f>(G35-H35)/H35</f>
        <v>4.7152702212549871E-2</v>
      </c>
      <c r="K35" s="506"/>
      <c r="L35" s="506"/>
    </row>
    <row r="36" spans="1:28" s="216" customFormat="1" ht="12.75" customHeight="1" thickTop="1" x14ac:dyDescent="0.25">
      <c r="A36" s="227"/>
      <c r="B36" s="321"/>
      <c r="C36" s="637"/>
      <c r="D36" s="638"/>
      <c r="E36" s="215"/>
      <c r="G36" s="321"/>
      <c r="H36" s="637"/>
      <c r="I36" s="638"/>
      <c r="J36" s="215"/>
      <c r="K36" s="506"/>
      <c r="L36" s="639"/>
    </row>
    <row r="37" spans="1:28" s="216" customFormat="1" ht="15.75" x14ac:dyDescent="0.25">
      <c r="A37" s="227" t="s">
        <v>263</v>
      </c>
      <c r="B37" s="312">
        <f>'Wireless History'!B37</f>
        <v>0.36500838457238682</v>
      </c>
      <c r="C37" s="313">
        <f>'Wireless History'!F37</f>
        <v>0.36100056850483231</v>
      </c>
      <c r="D37" s="533">
        <f>(ROUND(B37,3)-ROUND(C37,3))*100</f>
        <v>0.40000000000000036</v>
      </c>
      <c r="E37" s="210" t="s">
        <v>113</v>
      </c>
      <c r="G37" s="312">
        <f>G35/G14</f>
        <v>0.412782384901344</v>
      </c>
      <c r="H37" s="313">
        <f>H35/H14</f>
        <v>0.41514832103598853</v>
      </c>
      <c r="I37" s="533">
        <f>(ROUND(G37,3)-ROUND(H37,3))*100</f>
        <v>-0.20000000000000018</v>
      </c>
      <c r="J37" s="210" t="s">
        <v>113</v>
      </c>
      <c r="K37" s="506"/>
      <c r="L37" s="506"/>
    </row>
    <row r="38" spans="1:28" s="199" customFormat="1" ht="12.75" customHeight="1" x14ac:dyDescent="0.25">
      <c r="A38" s="320"/>
      <c r="B38" s="323"/>
      <c r="C38" s="324"/>
      <c r="D38" s="211"/>
      <c r="E38" s="490"/>
      <c r="G38" s="323"/>
      <c r="H38" s="324"/>
      <c r="I38" s="211"/>
      <c r="J38" s="490"/>
      <c r="K38" s="297"/>
      <c r="L38" s="322"/>
    </row>
    <row r="39" spans="1:28" s="204" customFormat="1" ht="18" customHeight="1" x14ac:dyDescent="0.2">
      <c r="A39" s="481"/>
      <c r="B39" s="481"/>
      <c r="C39" s="481"/>
      <c r="D39" s="481"/>
      <c r="E39" s="481"/>
      <c r="F39" s="481"/>
      <c r="G39" s="481"/>
      <c r="H39" s="481"/>
      <c r="I39" s="481"/>
      <c r="J39" s="481"/>
      <c r="K39" s="481"/>
      <c r="L39" s="481"/>
    </row>
    <row r="40" spans="1:28" s="204" customFormat="1" ht="18" customHeight="1" x14ac:dyDescent="0.2">
      <c r="A40" s="731" t="s">
        <v>207</v>
      </c>
      <c r="B40" s="731"/>
      <c r="C40" s="731"/>
      <c r="D40" s="731"/>
      <c r="E40" s="731"/>
      <c r="F40" s="731"/>
      <c r="G40" s="731"/>
      <c r="H40" s="731"/>
      <c r="I40" s="731"/>
      <c r="J40" s="731"/>
      <c r="K40" s="731"/>
      <c r="L40" s="731"/>
      <c r="N40" s="160"/>
    </row>
    <row r="41" spans="1:28" s="160" customFormat="1" ht="15.75" customHeight="1" x14ac:dyDescent="0.2">
      <c r="A41" s="805" t="s">
        <v>254</v>
      </c>
      <c r="B41" s="805"/>
      <c r="C41" s="805"/>
      <c r="D41" s="805"/>
      <c r="E41" s="805"/>
      <c r="F41" s="624"/>
      <c r="G41" s="624"/>
      <c r="H41" s="624"/>
      <c r="I41" s="624"/>
      <c r="J41" s="624"/>
      <c r="K41" s="624"/>
      <c r="L41" s="624"/>
      <c r="M41" s="185"/>
    </row>
    <row r="42" spans="1:28" s="199" customFormat="1" ht="18" customHeight="1" x14ac:dyDescent="0.2">
      <c r="A42" s="803"/>
      <c r="B42" s="803"/>
      <c r="C42" s="803"/>
      <c r="D42" s="803"/>
      <c r="E42" s="803"/>
      <c r="F42" s="803"/>
      <c r="G42" s="803"/>
      <c r="H42" s="803"/>
      <c r="I42" s="803"/>
    </row>
    <row r="43" spans="1:28" s="199" customFormat="1" ht="18" customHeight="1" x14ac:dyDescent="0.2">
      <c r="A43" s="325"/>
      <c r="B43" s="326"/>
      <c r="C43" s="327"/>
      <c r="D43" s="327"/>
      <c r="E43" s="266"/>
      <c r="I43" s="327"/>
      <c r="J43" s="266"/>
    </row>
    <row r="44" spans="1:28" s="199" customFormat="1" ht="18" customHeight="1" x14ac:dyDescent="0.25">
      <c r="A44" s="328"/>
      <c r="B44" s="204"/>
      <c r="C44" s="204"/>
      <c r="D44" s="204"/>
      <c r="E44" s="204"/>
      <c r="I44" s="204"/>
      <c r="J44" s="204"/>
    </row>
    <row r="45" spans="1:28" s="199" customFormat="1" ht="18" customHeight="1" x14ac:dyDescent="0.2">
      <c r="A45" s="204"/>
      <c r="B45" s="204"/>
      <c r="C45" s="204"/>
      <c r="D45" s="204"/>
      <c r="E45" s="204"/>
      <c r="H45" s="204"/>
      <c r="I45" s="204"/>
      <c r="J45" s="204"/>
      <c r="L45" s="204"/>
      <c r="M45" s="204"/>
      <c r="N45" s="204"/>
      <c r="O45" s="204"/>
      <c r="Q45" s="204"/>
      <c r="R45" s="204"/>
      <c r="S45" s="204"/>
      <c r="T45" s="204"/>
      <c r="V45" s="204"/>
      <c r="W45" s="204"/>
      <c r="X45" s="204"/>
      <c r="Y45" s="204"/>
      <c r="AA45" s="204"/>
      <c r="AB45" s="204"/>
    </row>
    <row r="46" spans="1:28" s="199" customFormat="1" ht="18" customHeight="1" x14ac:dyDescent="0.2">
      <c r="B46" s="204"/>
      <c r="C46" s="204"/>
      <c r="D46" s="204"/>
      <c r="E46" s="204"/>
      <c r="I46" s="204"/>
      <c r="J46" s="204"/>
    </row>
    <row r="47" spans="1:28" s="199" customFormat="1" ht="18" customHeight="1" x14ac:dyDescent="0.2">
      <c r="B47" s="204"/>
      <c r="C47" s="204"/>
      <c r="D47" s="204"/>
      <c r="E47" s="204"/>
      <c r="I47" s="204"/>
      <c r="J47" s="204"/>
    </row>
    <row r="48" spans="1:28" s="199" customFormat="1" ht="18" customHeight="1" x14ac:dyDescent="0.2">
      <c r="B48" s="204"/>
      <c r="C48" s="204"/>
      <c r="D48" s="204"/>
      <c r="E48" s="204"/>
      <c r="I48" s="204"/>
      <c r="J48" s="204"/>
    </row>
    <row r="49" spans="1:20" s="199" customFormat="1" ht="18" customHeight="1" x14ac:dyDescent="0.2">
      <c r="B49" s="204"/>
      <c r="C49" s="204"/>
      <c r="D49" s="204"/>
      <c r="E49" s="204"/>
      <c r="I49" s="204"/>
      <c r="J49" s="204"/>
    </row>
    <row r="50" spans="1:20" s="199" customFormat="1" ht="18" customHeight="1" x14ac:dyDescent="0.2">
      <c r="B50" s="204"/>
      <c r="C50" s="204"/>
      <c r="D50" s="204"/>
      <c r="E50" s="204"/>
      <c r="I50" s="204"/>
      <c r="J50" s="204"/>
    </row>
    <row r="51" spans="1:20" s="189" customFormat="1" ht="18" customHeight="1" x14ac:dyDescent="0.2">
      <c r="B51" s="159"/>
      <c r="C51" s="159"/>
      <c r="D51" s="159"/>
      <c r="E51" s="159"/>
      <c r="I51" s="159"/>
      <c r="J51" s="159"/>
    </row>
    <row r="52" spans="1:20" s="189" customFormat="1" ht="18" customHeight="1" x14ac:dyDescent="0.2">
      <c r="B52" s="159"/>
      <c r="C52" s="159"/>
      <c r="D52" s="159"/>
      <c r="E52" s="159"/>
      <c r="I52" s="159"/>
      <c r="J52" s="159"/>
    </row>
    <row r="53" spans="1:20" s="189" customFormat="1" ht="18" customHeight="1" x14ac:dyDescent="0.2">
      <c r="B53" s="159"/>
      <c r="C53" s="159"/>
      <c r="D53" s="159"/>
      <c r="E53" s="159"/>
      <c r="I53" s="159"/>
      <c r="J53" s="159"/>
    </row>
    <row r="54" spans="1:20" s="189" customFormat="1" ht="18" customHeight="1" x14ac:dyDescent="0.2">
      <c r="B54" s="159"/>
      <c r="C54" s="159"/>
      <c r="D54" s="159"/>
      <c r="E54" s="159"/>
      <c r="I54" s="159"/>
      <c r="J54" s="159"/>
    </row>
    <row r="55" spans="1:20" s="189" customFormat="1" ht="18" customHeight="1" x14ac:dyDescent="0.2">
      <c r="B55" s="159"/>
      <c r="C55" s="159"/>
      <c r="D55" s="159"/>
      <c r="E55" s="159"/>
      <c r="I55" s="159"/>
      <c r="J55" s="159"/>
    </row>
    <row r="56" spans="1:20" s="189" customFormat="1" ht="18" customHeight="1" x14ac:dyDescent="0.2">
      <c r="B56" s="159"/>
      <c r="C56" s="159"/>
      <c r="D56" s="159"/>
      <c r="E56" s="159"/>
      <c r="I56" s="159"/>
      <c r="J56" s="159"/>
    </row>
    <row r="57" spans="1:20" s="189" customFormat="1" ht="18" customHeight="1" x14ac:dyDescent="0.2">
      <c r="B57" s="159"/>
      <c r="C57" s="159"/>
      <c r="D57" s="159"/>
      <c r="E57" s="159"/>
      <c r="I57" s="159"/>
      <c r="J57" s="159"/>
    </row>
    <row r="58" spans="1:20" s="189" customFormat="1" ht="18" customHeight="1" x14ac:dyDescent="0.2">
      <c r="B58" s="159"/>
      <c r="C58" s="159"/>
      <c r="D58" s="159"/>
      <c r="E58" s="159"/>
      <c r="I58" s="159"/>
      <c r="J58" s="159"/>
    </row>
    <row r="59" spans="1:20" s="189" customFormat="1" ht="9" customHeight="1" x14ac:dyDescent="0.2">
      <c r="B59" s="159"/>
      <c r="C59" s="159"/>
      <c r="D59" s="159"/>
      <c r="E59" s="159"/>
      <c r="I59" s="159"/>
      <c r="J59" s="159"/>
    </row>
    <row r="60" spans="1:20" ht="18" customHeight="1" x14ac:dyDescent="0.2">
      <c r="A60" s="552"/>
      <c r="D60" s="204"/>
      <c r="N60" s="216"/>
      <c r="O60" s="189"/>
      <c r="P60" s="189"/>
      <c r="Q60" s="189"/>
      <c r="R60" s="189"/>
      <c r="S60" s="189"/>
      <c r="T60" s="189"/>
    </row>
    <row r="61" spans="1:20" s="189" customFormat="1" ht="18" customHeight="1" x14ac:dyDescent="0.2">
      <c r="B61" s="159"/>
      <c r="C61" s="159"/>
      <c r="D61" s="159"/>
      <c r="E61" s="159"/>
      <c r="I61" s="159"/>
      <c r="J61" s="159"/>
    </row>
    <row r="65" spans="1:20" ht="18" customHeight="1" x14ac:dyDescent="0.2">
      <c r="A65" s="552" t="s">
        <v>178</v>
      </c>
      <c r="D65" s="204"/>
      <c r="N65" s="216"/>
      <c r="O65" s="189"/>
      <c r="P65" s="189"/>
      <c r="Q65" s="189"/>
      <c r="R65" s="189"/>
      <c r="S65" s="189"/>
      <c r="T65" s="189"/>
    </row>
    <row r="78" spans="1:20" ht="18" customHeight="1" x14ac:dyDescent="0.2">
      <c r="A78" s="329"/>
    </row>
    <row r="79" spans="1:20" ht="18" customHeight="1" x14ac:dyDescent="0.2">
      <c r="A79" s="329"/>
    </row>
    <row r="90" spans="2:2" ht="18" customHeight="1" x14ac:dyDescent="0.2">
      <c r="B90" s="329"/>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42"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B36:H36 B38:H38 D37:F37 B35:D35 F35:H35" formula="1"/>
    <ignoredError sqref="J11 G14:G15 G18:G21 H14:H15 H18:H21 H23:H25 H27 G27 G29:H33 G23:G25 F14:F15 B19:F19 F16 B23:F23 D22 B27:F27 D26:F26 B29:F31 D28 D34 B21:F21 B20:D20 F20 F17 F34 D17 D16 B15:E15 B14:D14 B18:D18 F18 F22 B25:F25 B24:D24 F24 F28 B33:F33 B32:D32 F32 B10:D10 D9 F9 F10 G10 H10 G12 H12 B12:C12 D12 D11 D13 F13 F11 F12 E13 E11 E12 E10 E9 D8:F8" formula="1" formulaRange="1"/>
    <ignoredError sqref="I11 G22 E16 E17 E34 E28 E32 E22 E24 E14 E18 G26:H2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1"/>
  <sheetViews>
    <sheetView showGridLines="0" defaultGridColor="0" topLeftCell="A4" colorId="8" zoomScale="75" zoomScaleNormal="75" zoomScaleSheetLayoutView="70" workbookViewId="0">
      <selection activeCell="B28" sqref="B28"/>
    </sheetView>
  </sheetViews>
  <sheetFormatPr defaultColWidth="8.85546875" defaultRowHeight="18" customHeight="1" x14ac:dyDescent="0.2"/>
  <cols>
    <col min="1" max="1" width="99.140625" style="159" customWidth="1"/>
    <col min="2" max="2" width="9.85546875" style="159" customWidth="1"/>
    <col min="3" max="3" width="12.7109375" style="159" customWidth="1"/>
    <col min="4" max="4" width="12.7109375" style="204" customWidth="1"/>
    <col min="5" max="9" width="12.7109375" style="159" customWidth="1"/>
    <col min="10" max="10" width="3.7109375" style="159" customWidth="1"/>
    <col min="11" max="12" width="13.140625" style="159" customWidth="1"/>
    <col min="13" max="13" width="7.140625" style="159" customWidth="1"/>
    <col min="14" max="14" width="17.42578125" style="216" bestFit="1" customWidth="1"/>
    <col min="15" max="15" width="10.42578125" style="189" bestFit="1" customWidth="1"/>
    <col min="16" max="20" width="9.140625" style="189" customWidth="1"/>
    <col min="21" max="16384" width="8.85546875" style="159"/>
  </cols>
  <sheetData>
    <row r="1" spans="1:20" s="189" customFormat="1" ht="24" customHeight="1" x14ac:dyDescent="0.35">
      <c r="A1" s="794" t="s">
        <v>51</v>
      </c>
      <c r="B1" s="794"/>
      <c r="C1" s="794"/>
      <c r="D1" s="794"/>
      <c r="E1" s="794"/>
      <c r="F1" s="794"/>
      <c r="G1" s="794"/>
      <c r="H1" s="794"/>
      <c r="I1" s="794"/>
      <c r="J1" s="794"/>
      <c r="K1" s="794"/>
      <c r="L1" s="794"/>
      <c r="N1" s="216"/>
    </row>
    <row r="2" spans="1:20" s="189" customFormat="1" ht="24" customHeight="1" x14ac:dyDescent="0.3">
      <c r="A2" s="807" t="s">
        <v>172</v>
      </c>
      <c r="B2" s="807"/>
      <c r="C2" s="807"/>
      <c r="D2" s="807"/>
      <c r="E2" s="807"/>
      <c r="F2" s="807"/>
      <c r="G2" s="807"/>
      <c r="H2" s="807"/>
      <c r="I2" s="807"/>
      <c r="J2" s="807"/>
      <c r="K2" s="807"/>
      <c r="L2" s="807"/>
      <c r="N2" s="216"/>
    </row>
    <row r="3" spans="1:20" s="189" customFormat="1" ht="24" customHeight="1" x14ac:dyDescent="0.3">
      <c r="A3" s="289"/>
      <c r="B3" s="289"/>
      <c r="C3" s="289"/>
      <c r="D3" s="330"/>
      <c r="E3" s="289"/>
      <c r="F3" s="289"/>
      <c r="G3" s="289"/>
      <c r="H3" s="289"/>
      <c r="I3" s="289"/>
      <c r="J3" s="289"/>
      <c r="K3" s="289"/>
      <c r="L3" s="289"/>
      <c r="N3" s="216"/>
    </row>
    <row r="4" spans="1:20" s="189" customFormat="1" ht="18" customHeight="1" x14ac:dyDescent="0.3">
      <c r="A4" s="289"/>
      <c r="B4" s="331"/>
      <c r="C4" s="331"/>
      <c r="D4" s="332"/>
      <c r="E4" s="331"/>
      <c r="F4" s="333"/>
      <c r="G4" s="333"/>
      <c r="H4" s="484"/>
      <c r="I4" s="333"/>
      <c r="L4" s="187" t="s">
        <v>3</v>
      </c>
      <c r="N4" s="216"/>
    </row>
    <row r="5" spans="1:20" ht="18" customHeight="1" x14ac:dyDescent="0.25">
      <c r="A5" s="189"/>
      <c r="B5" s="796" t="s">
        <v>25</v>
      </c>
      <c r="C5" s="797"/>
      <c r="D5" s="797"/>
      <c r="E5" s="797"/>
      <c r="F5" s="797"/>
      <c r="G5" s="797"/>
      <c r="H5" s="797"/>
      <c r="I5" s="798"/>
      <c r="K5" s="165" t="s">
        <v>26</v>
      </c>
      <c r="L5" s="165" t="s">
        <v>26</v>
      </c>
    </row>
    <row r="6" spans="1:20" s="189" customFormat="1" ht="18" customHeight="1" x14ac:dyDescent="0.25">
      <c r="A6" s="190" t="s">
        <v>36</v>
      </c>
      <c r="B6" s="168" t="s">
        <v>193</v>
      </c>
      <c r="C6" s="169" t="s">
        <v>194</v>
      </c>
      <c r="D6" s="169" t="s">
        <v>195</v>
      </c>
      <c r="E6" s="169" t="s">
        <v>196</v>
      </c>
      <c r="F6" s="169" t="s">
        <v>155</v>
      </c>
      <c r="G6" s="169" t="s">
        <v>156</v>
      </c>
      <c r="H6" s="169" t="s">
        <v>157</v>
      </c>
      <c r="I6" s="170" t="s">
        <v>158</v>
      </c>
      <c r="J6" s="159"/>
      <c r="K6" s="168">
        <v>2015</v>
      </c>
      <c r="L6" s="171">
        <v>2014</v>
      </c>
      <c r="N6" s="216"/>
    </row>
    <row r="7" spans="1:20" s="199" customFormat="1" ht="18" customHeight="1" x14ac:dyDescent="0.25">
      <c r="A7" s="229" t="s">
        <v>5</v>
      </c>
      <c r="B7" s="652"/>
      <c r="C7" s="197"/>
      <c r="D7" s="197"/>
      <c r="E7" s="336"/>
      <c r="F7" s="334"/>
      <c r="G7" s="197"/>
      <c r="H7" s="197"/>
      <c r="I7" s="336"/>
      <c r="K7" s="335"/>
      <c r="L7" s="337"/>
      <c r="N7" s="216"/>
      <c r="O7" s="189"/>
      <c r="P7" s="189"/>
      <c r="Q7" s="189"/>
      <c r="R7" s="189"/>
      <c r="S7" s="189"/>
      <c r="T7" s="189"/>
    </row>
    <row r="8" spans="1:20" s="199" customFormat="1" ht="18" customHeight="1" x14ac:dyDescent="0.2">
      <c r="A8" s="299" t="s">
        <v>179</v>
      </c>
      <c r="B8" s="120">
        <f>+'[20]MD&amp;A 5.4 QTRLY wireLESS '!$B$118</f>
        <v>1595</v>
      </c>
      <c r="C8" s="121">
        <v>1600</v>
      </c>
      <c r="D8" s="121">
        <v>1568</v>
      </c>
      <c r="E8" s="245">
        <v>1535</v>
      </c>
      <c r="F8" s="125">
        <v>1549</v>
      </c>
      <c r="G8" s="121">
        <v>1538</v>
      </c>
      <c r="H8" s="121">
        <v>1478</v>
      </c>
      <c r="I8" s="245">
        <v>1443</v>
      </c>
      <c r="J8" s="340"/>
      <c r="K8" s="244">
        <f>SUM(B8:E8)</f>
        <v>6298</v>
      </c>
      <c r="L8" s="244">
        <f>SUM(F8:I8)</f>
        <v>6008</v>
      </c>
      <c r="M8" s="339"/>
      <c r="N8" s="216"/>
      <c r="O8" s="189"/>
      <c r="P8" s="189"/>
      <c r="Q8" s="189"/>
      <c r="R8" s="189"/>
      <c r="S8" s="189"/>
      <c r="T8" s="189"/>
    </row>
    <row r="9" spans="1:20" s="199" customFormat="1" ht="18" customHeight="1" x14ac:dyDescent="0.2">
      <c r="A9" s="299" t="s">
        <v>106</v>
      </c>
      <c r="B9" s="122">
        <f>'[20]MD&amp;A 5.4 QTRLY wireLESS '!$B$119-B11</f>
        <v>170</v>
      </c>
      <c r="C9" s="123">
        <v>165</v>
      </c>
      <c r="D9" s="123">
        <v>156</v>
      </c>
      <c r="E9" s="251">
        <v>135</v>
      </c>
      <c r="F9" s="249">
        <v>195</v>
      </c>
      <c r="G9" s="123">
        <v>146</v>
      </c>
      <c r="H9" s="123">
        <v>126</v>
      </c>
      <c r="I9" s="251">
        <v>109</v>
      </c>
      <c r="J9" s="340"/>
      <c r="K9" s="250">
        <f>SUM(B9:E9)</f>
        <v>626</v>
      </c>
      <c r="L9" s="250">
        <f>SUM(F9:I9)</f>
        <v>576</v>
      </c>
      <c r="M9" s="339"/>
      <c r="N9" s="160"/>
      <c r="O9" s="189"/>
      <c r="P9" s="189"/>
      <c r="Q9" s="189"/>
      <c r="R9" s="189"/>
      <c r="S9" s="189"/>
      <c r="T9" s="189"/>
    </row>
    <row r="10" spans="1:20" s="199" customFormat="1" ht="18" customHeight="1" x14ac:dyDescent="0.25">
      <c r="A10" s="227" t="s">
        <v>215</v>
      </c>
      <c r="B10" s="120">
        <f t="shared" ref="B10:I10" si="0">SUM(B8:B9)</f>
        <v>1765</v>
      </c>
      <c r="C10" s="121">
        <f t="shared" si="0"/>
        <v>1765</v>
      </c>
      <c r="D10" s="121">
        <f t="shared" si="0"/>
        <v>1724</v>
      </c>
      <c r="E10" s="245">
        <f t="shared" si="0"/>
        <v>1670</v>
      </c>
      <c r="F10" s="125">
        <f t="shared" si="0"/>
        <v>1744</v>
      </c>
      <c r="G10" s="121">
        <f t="shared" si="0"/>
        <v>1684</v>
      </c>
      <c r="H10" s="121">
        <f t="shared" si="0"/>
        <v>1604</v>
      </c>
      <c r="I10" s="245">
        <f t="shared" si="0"/>
        <v>1552</v>
      </c>
      <c r="J10" s="204"/>
      <c r="K10" s="128">
        <f>SUM(K8:K9)</f>
        <v>6924</v>
      </c>
      <c r="L10" s="275">
        <f>SUM(L8:L9)</f>
        <v>6584</v>
      </c>
      <c r="M10" s="339"/>
      <c r="N10" s="216"/>
      <c r="O10" s="189"/>
      <c r="P10" s="189"/>
      <c r="Q10" s="189"/>
      <c r="R10" s="189"/>
      <c r="S10" s="189"/>
      <c r="T10" s="189"/>
    </row>
    <row r="11" spans="1:20" s="199" customFormat="1" ht="18" customHeight="1" x14ac:dyDescent="0.2">
      <c r="A11" s="299" t="s">
        <v>107</v>
      </c>
      <c r="B11" s="122">
        <v>7</v>
      </c>
      <c r="C11" s="123">
        <v>2</v>
      </c>
      <c r="D11" s="123">
        <v>-2</v>
      </c>
      <c r="E11" s="251">
        <v>2</v>
      </c>
      <c r="F11" s="122"/>
      <c r="G11" s="123">
        <v>0</v>
      </c>
      <c r="H11" s="123">
        <v>0</v>
      </c>
      <c r="I11" s="251">
        <v>3</v>
      </c>
      <c r="J11" s="204"/>
      <c r="K11" s="125">
        <f>SUM(B11:E11)</f>
        <v>9</v>
      </c>
      <c r="L11" s="244">
        <f>SUM(F11:I11)</f>
        <v>3</v>
      </c>
      <c r="M11" s="339"/>
      <c r="N11" s="160"/>
      <c r="O11" s="189"/>
      <c r="P11" s="341"/>
      <c r="Q11" s="189"/>
      <c r="R11" s="189"/>
      <c r="S11" s="189"/>
      <c r="T11" s="189"/>
    </row>
    <row r="12" spans="1:20" s="199" customFormat="1" ht="18" customHeight="1" x14ac:dyDescent="0.25">
      <c r="A12" s="227" t="s">
        <v>1</v>
      </c>
      <c r="B12" s="116">
        <f t="shared" ref="B12:I12" si="1">SUM(B10:B11)</f>
        <v>1772</v>
      </c>
      <c r="C12" s="117">
        <f t="shared" si="1"/>
        <v>1767</v>
      </c>
      <c r="D12" s="117">
        <f t="shared" si="1"/>
        <v>1722</v>
      </c>
      <c r="E12" s="276">
        <f t="shared" si="1"/>
        <v>1672</v>
      </c>
      <c r="F12" s="128">
        <f t="shared" si="1"/>
        <v>1744</v>
      </c>
      <c r="G12" s="117">
        <f t="shared" si="1"/>
        <v>1684</v>
      </c>
      <c r="H12" s="117">
        <f t="shared" si="1"/>
        <v>1604</v>
      </c>
      <c r="I12" s="276">
        <f t="shared" si="1"/>
        <v>1555</v>
      </c>
      <c r="J12" s="204"/>
      <c r="K12" s="275">
        <f>SUM(K10:K11)</f>
        <v>6933</v>
      </c>
      <c r="L12" s="275">
        <f>SUM(L10:L11)</f>
        <v>6587</v>
      </c>
      <c r="M12" s="339"/>
      <c r="N12" s="216"/>
      <c r="O12" s="189"/>
      <c r="P12" s="189"/>
      <c r="Q12" s="189"/>
      <c r="R12" s="189"/>
      <c r="S12" s="189"/>
      <c r="T12" s="189"/>
    </row>
    <row r="13" spans="1:20" s="199" customFormat="1" ht="18" customHeight="1" x14ac:dyDescent="0.2">
      <c r="A13" s="160" t="s">
        <v>180</v>
      </c>
      <c r="B13" s="120">
        <f>+'[20]MD&amp;A 5.4 QTRLY wireLESS '!$B$121</f>
        <v>17</v>
      </c>
      <c r="C13" s="123">
        <v>16</v>
      </c>
      <c r="D13" s="123">
        <v>14</v>
      </c>
      <c r="E13" s="251">
        <v>14</v>
      </c>
      <c r="F13" s="120">
        <v>15</v>
      </c>
      <c r="G13" s="123">
        <v>13</v>
      </c>
      <c r="H13" s="123">
        <v>13</v>
      </c>
      <c r="I13" s="251">
        <v>13</v>
      </c>
      <c r="J13" s="214"/>
      <c r="K13" s="125">
        <f>SUM(B13:E13)</f>
        <v>61</v>
      </c>
      <c r="L13" s="244">
        <f>SUM(F13:I13)</f>
        <v>54</v>
      </c>
      <c r="M13" s="339"/>
      <c r="N13" s="160"/>
      <c r="O13" s="189"/>
      <c r="P13" s="189"/>
      <c r="Q13" s="189"/>
      <c r="R13" s="189"/>
      <c r="S13" s="189"/>
      <c r="T13" s="189"/>
    </row>
    <row r="14" spans="1:20" s="199" customFormat="1" ht="18" customHeight="1" x14ac:dyDescent="0.25">
      <c r="A14" s="227" t="s">
        <v>2</v>
      </c>
      <c r="B14" s="116">
        <f t="shared" ref="B14:I14" si="2">SUM(B12:B13)</f>
        <v>1789</v>
      </c>
      <c r="C14" s="117">
        <f t="shared" si="2"/>
        <v>1783</v>
      </c>
      <c r="D14" s="117">
        <f t="shared" si="2"/>
        <v>1736</v>
      </c>
      <c r="E14" s="276">
        <f t="shared" si="2"/>
        <v>1686</v>
      </c>
      <c r="F14" s="128">
        <f t="shared" si="2"/>
        <v>1759</v>
      </c>
      <c r="G14" s="117">
        <f t="shared" si="2"/>
        <v>1697</v>
      </c>
      <c r="H14" s="117">
        <f t="shared" si="2"/>
        <v>1617</v>
      </c>
      <c r="I14" s="276">
        <f t="shared" si="2"/>
        <v>1568</v>
      </c>
      <c r="J14" s="214"/>
      <c r="K14" s="275">
        <f>SUM(K12:K13)</f>
        <v>6994</v>
      </c>
      <c r="L14" s="275">
        <f>SUM(L12:L13)</f>
        <v>6641</v>
      </c>
      <c r="M14" s="339"/>
      <c r="N14" s="216"/>
      <c r="O14" s="189"/>
      <c r="P14" s="189"/>
      <c r="Q14" s="189"/>
      <c r="R14" s="189"/>
      <c r="S14" s="189"/>
      <c r="T14" s="189"/>
    </row>
    <row r="15" spans="1:20" s="216" customFormat="1" ht="18" customHeight="1" x14ac:dyDescent="0.25">
      <c r="A15" s="227"/>
      <c r="B15" s="120"/>
      <c r="C15" s="136"/>
      <c r="D15" s="136"/>
      <c r="E15" s="342"/>
      <c r="F15" s="120"/>
      <c r="G15" s="136"/>
      <c r="H15" s="136"/>
      <c r="I15" s="342"/>
      <c r="J15" s="343"/>
      <c r="K15" s="278"/>
      <c r="L15" s="278"/>
      <c r="M15" s="344"/>
    </row>
    <row r="16" spans="1:20" s="216" customFormat="1" ht="18" customHeight="1" x14ac:dyDescent="0.2">
      <c r="A16" s="160" t="s">
        <v>108</v>
      </c>
      <c r="B16" s="120">
        <f>'[20]MD&amp;A 5.4 QTRLY wireLESS '!$B$134-B17</f>
        <v>965</v>
      </c>
      <c r="C16" s="136">
        <v>886</v>
      </c>
      <c r="D16" s="136">
        <v>840</v>
      </c>
      <c r="E16" s="342">
        <v>780</v>
      </c>
      <c r="F16" s="120">
        <v>950</v>
      </c>
      <c r="G16" s="136">
        <v>823</v>
      </c>
      <c r="H16" s="136">
        <v>746</v>
      </c>
      <c r="I16" s="342">
        <v>709</v>
      </c>
      <c r="J16" s="345"/>
      <c r="K16" s="278">
        <f>SUM(B16:E16)</f>
        <v>3471</v>
      </c>
      <c r="L16" s="278">
        <f>SUM(F16:I16)</f>
        <v>3228</v>
      </c>
      <c r="M16" s="344"/>
      <c r="N16" s="172"/>
      <c r="O16" s="306"/>
      <c r="P16" s="306"/>
      <c r="Q16" s="306"/>
      <c r="R16" s="306"/>
    </row>
    <row r="17" spans="1:20" s="216" customFormat="1" ht="18" customHeight="1" x14ac:dyDescent="0.2">
      <c r="A17" s="160" t="s">
        <v>174</v>
      </c>
      <c r="B17" s="122">
        <f>'[20]MD&amp;A 5.4 QTRLY wireLESS '!$B$132</f>
        <v>196</v>
      </c>
      <c r="C17" s="347">
        <v>182</v>
      </c>
      <c r="D17" s="347">
        <v>177</v>
      </c>
      <c r="E17" s="349">
        <v>162</v>
      </c>
      <c r="F17" s="122">
        <v>180</v>
      </c>
      <c r="G17" s="347">
        <v>174</v>
      </c>
      <c r="H17" s="347">
        <v>163</v>
      </c>
      <c r="I17" s="349">
        <v>169</v>
      </c>
      <c r="J17" s="345"/>
      <c r="K17" s="348">
        <f>SUM(B17:E17)</f>
        <v>717</v>
      </c>
      <c r="L17" s="348">
        <f>SUM(F17:I17)</f>
        <v>686</v>
      </c>
      <c r="M17" s="344"/>
      <c r="N17" s="397"/>
      <c r="O17" s="306"/>
      <c r="P17" s="306"/>
      <c r="Q17" s="306"/>
      <c r="R17" s="306"/>
    </row>
    <row r="18" spans="1:20" s="160" customFormat="1" ht="18" customHeight="1" x14ac:dyDescent="0.25">
      <c r="A18" s="227" t="s">
        <v>61</v>
      </c>
      <c r="B18" s="120">
        <f t="shared" ref="B18:I18" si="3">SUM(B16:B17)</f>
        <v>1161</v>
      </c>
      <c r="C18" s="136">
        <f t="shared" si="3"/>
        <v>1068</v>
      </c>
      <c r="D18" s="136">
        <f t="shared" si="3"/>
        <v>1017</v>
      </c>
      <c r="E18" s="342">
        <f t="shared" si="3"/>
        <v>942</v>
      </c>
      <c r="F18" s="120">
        <f t="shared" si="3"/>
        <v>1130</v>
      </c>
      <c r="G18" s="136">
        <f t="shared" si="3"/>
        <v>997</v>
      </c>
      <c r="H18" s="136">
        <f t="shared" si="3"/>
        <v>909</v>
      </c>
      <c r="I18" s="342">
        <f t="shared" si="3"/>
        <v>878</v>
      </c>
      <c r="J18" s="350"/>
      <c r="K18" s="278">
        <f>SUM(K16:K17)</f>
        <v>4188</v>
      </c>
      <c r="L18" s="278">
        <f>SUM(L16:L17)</f>
        <v>3914</v>
      </c>
      <c r="M18" s="344"/>
      <c r="N18" s="306"/>
      <c r="O18" s="306"/>
      <c r="P18" s="306"/>
      <c r="Q18" s="306"/>
      <c r="R18" s="306"/>
      <c r="S18" s="216"/>
      <c r="T18" s="216"/>
    </row>
    <row r="19" spans="1:20" s="199" customFormat="1" ht="18" customHeight="1" x14ac:dyDescent="0.25">
      <c r="A19" s="227"/>
      <c r="B19" s="351"/>
      <c r="C19" s="225"/>
      <c r="D19" s="225"/>
      <c r="E19" s="353"/>
      <c r="F19" s="225"/>
      <c r="G19" s="225"/>
      <c r="H19" s="338"/>
      <c r="I19" s="353"/>
      <c r="J19" s="354"/>
      <c r="K19" s="352"/>
      <c r="L19" s="352"/>
      <c r="M19" s="339"/>
      <c r="N19" s="306"/>
      <c r="O19" s="306"/>
      <c r="P19" s="306"/>
      <c r="Q19" s="306"/>
      <c r="R19" s="306"/>
      <c r="S19" s="189"/>
      <c r="T19" s="189"/>
    </row>
    <row r="20" spans="1:20" s="199" customFormat="1" ht="21.75" customHeight="1" thickBot="1" x14ac:dyDescent="0.3">
      <c r="A20" s="227" t="s">
        <v>76</v>
      </c>
      <c r="B20" s="355">
        <f t="shared" ref="B20:I20" si="4">+B14-B18</f>
        <v>628</v>
      </c>
      <c r="C20" s="302">
        <f t="shared" si="4"/>
        <v>715</v>
      </c>
      <c r="D20" s="302">
        <f t="shared" si="4"/>
        <v>719</v>
      </c>
      <c r="E20" s="357">
        <f t="shared" si="4"/>
        <v>744</v>
      </c>
      <c r="F20" s="302">
        <f t="shared" si="4"/>
        <v>629</v>
      </c>
      <c r="G20" s="302">
        <f t="shared" si="4"/>
        <v>700</v>
      </c>
      <c r="H20" s="302">
        <f t="shared" si="4"/>
        <v>708</v>
      </c>
      <c r="I20" s="357">
        <f t="shared" si="4"/>
        <v>690</v>
      </c>
      <c r="J20" s="327"/>
      <c r="K20" s="356">
        <f>+K14-K18</f>
        <v>2806</v>
      </c>
      <c r="L20" s="356">
        <f>+L14-L18</f>
        <v>2727</v>
      </c>
      <c r="M20" s="339"/>
      <c r="N20" s="397"/>
      <c r="O20" s="306"/>
      <c r="P20" s="306"/>
      <c r="Q20" s="306"/>
      <c r="R20" s="306"/>
      <c r="S20" s="189"/>
      <c r="T20" s="189"/>
    </row>
    <row r="21" spans="1:20" s="199" customFormat="1" ht="18" customHeight="1" thickTop="1" x14ac:dyDescent="0.25">
      <c r="A21" s="376"/>
      <c r="B21" s="680"/>
      <c r="C21" s="681"/>
      <c r="D21" s="681"/>
      <c r="E21" s="682"/>
      <c r="F21" s="340"/>
      <c r="G21" s="681"/>
      <c r="H21" s="681"/>
      <c r="I21" s="682"/>
      <c r="J21" s="683"/>
      <c r="K21" s="680"/>
      <c r="L21" s="352"/>
      <c r="M21" s="339"/>
      <c r="N21" s="306"/>
      <c r="O21" s="306"/>
      <c r="P21" s="306"/>
      <c r="Q21" s="306"/>
      <c r="R21" s="306"/>
      <c r="S21" s="189"/>
      <c r="T21" s="189"/>
    </row>
    <row r="22" spans="1:20" s="306" customFormat="1" ht="18" customHeight="1" x14ac:dyDescent="0.25">
      <c r="A22" s="376" t="s">
        <v>236</v>
      </c>
      <c r="B22" s="580">
        <f>175</f>
        <v>175</v>
      </c>
      <c r="C22" s="148">
        <v>156</v>
      </c>
      <c r="D22" s="148">
        <v>143</v>
      </c>
      <c r="E22" s="599">
        <v>128</v>
      </c>
      <c r="F22" s="148">
        <v>190</v>
      </c>
      <c r="G22" s="148">
        <v>163</v>
      </c>
      <c r="H22" s="148">
        <v>141</v>
      </c>
      <c r="I22" s="599">
        <v>129</v>
      </c>
      <c r="J22" s="599"/>
      <c r="K22" s="599">
        <f>SUM(B22:E22)</f>
        <v>602</v>
      </c>
      <c r="L22" s="244">
        <f>SUM(F22:I22)</f>
        <v>623</v>
      </c>
      <c r="M22" s="359"/>
      <c r="N22" s="726"/>
      <c r="O22" s="726"/>
      <c r="P22" s="726"/>
      <c r="Q22" s="726"/>
      <c r="R22" s="726"/>
      <c r="S22" s="726"/>
      <c r="T22" s="189"/>
    </row>
    <row r="23" spans="1:20" s="306" customFormat="1" ht="18" customHeight="1" x14ac:dyDescent="0.25">
      <c r="A23" s="227"/>
      <c r="B23" s="152"/>
      <c r="C23" s="225"/>
      <c r="D23" s="225"/>
      <c r="E23" s="353"/>
      <c r="F23" s="338"/>
      <c r="G23" s="225"/>
      <c r="H23" s="225"/>
      <c r="I23" s="353"/>
      <c r="J23" s="358"/>
      <c r="K23" s="152"/>
      <c r="L23" s="352"/>
      <c r="M23" s="359"/>
      <c r="N23" s="726"/>
      <c r="O23" s="726"/>
      <c r="P23" s="726"/>
      <c r="Q23" s="726"/>
      <c r="R23" s="726"/>
      <c r="S23" s="726"/>
      <c r="T23" s="189"/>
    </row>
    <row r="24" spans="1:20" s="306" customFormat="1" ht="21" customHeight="1" thickBot="1" x14ac:dyDescent="0.3">
      <c r="A24" s="227" t="s">
        <v>168</v>
      </c>
      <c r="B24" s="355">
        <f t="shared" ref="B24:I24" si="5">+B20+B22</f>
        <v>803</v>
      </c>
      <c r="C24" s="302">
        <f t="shared" si="5"/>
        <v>871</v>
      </c>
      <c r="D24" s="302">
        <f t="shared" si="5"/>
        <v>862</v>
      </c>
      <c r="E24" s="357">
        <f t="shared" si="5"/>
        <v>872</v>
      </c>
      <c r="F24" s="302">
        <f t="shared" si="5"/>
        <v>819</v>
      </c>
      <c r="G24" s="302">
        <f t="shared" si="5"/>
        <v>863</v>
      </c>
      <c r="H24" s="302">
        <f t="shared" si="5"/>
        <v>849</v>
      </c>
      <c r="I24" s="357">
        <f t="shared" si="5"/>
        <v>819</v>
      </c>
      <c r="J24" s="327"/>
      <c r="K24" s="356">
        <f>+K20+K22</f>
        <v>3408</v>
      </c>
      <c r="L24" s="356">
        <f>+L20+L22</f>
        <v>3350</v>
      </c>
      <c r="M24" s="359"/>
      <c r="N24" s="172"/>
      <c r="S24" s="189"/>
      <c r="T24" s="189"/>
    </row>
    <row r="25" spans="1:20" s="199" customFormat="1" ht="18" customHeight="1" thickTop="1" x14ac:dyDescent="0.25">
      <c r="A25" s="227"/>
      <c r="B25" s="657"/>
      <c r="C25" s="310"/>
      <c r="D25" s="310"/>
      <c r="E25" s="362"/>
      <c r="F25" s="361"/>
      <c r="G25" s="310"/>
      <c r="H25" s="360"/>
      <c r="I25" s="362"/>
      <c r="K25" s="363"/>
      <c r="L25" s="364"/>
      <c r="M25" s="339"/>
      <c r="N25" s="306"/>
      <c r="O25" s="306"/>
      <c r="P25" s="306"/>
      <c r="Q25" s="306"/>
      <c r="R25" s="306"/>
      <c r="S25" s="189"/>
      <c r="T25" s="189"/>
    </row>
    <row r="26" spans="1:20" s="199" customFormat="1" ht="18" customHeight="1" x14ac:dyDescent="0.25">
      <c r="A26" s="227" t="s">
        <v>165</v>
      </c>
      <c r="B26" s="312">
        <f>B20/B14</f>
        <v>0.35103409726103968</v>
      </c>
      <c r="C26" s="313">
        <f>C20/C14</f>
        <v>0.40100953449242849</v>
      </c>
      <c r="D26" s="313">
        <f>D20/D14</f>
        <v>0.41417050691244239</v>
      </c>
      <c r="E26" s="470">
        <f>E20/E14</f>
        <v>0.44128113879003561</v>
      </c>
      <c r="F26" s="312">
        <v>0.35758953951108585</v>
      </c>
      <c r="G26" s="313">
        <v>0.41249263406010606</v>
      </c>
      <c r="H26" s="313">
        <v>0.43784786641929502</v>
      </c>
      <c r="I26" s="470">
        <v>0.44005102040816324</v>
      </c>
      <c r="J26" s="216"/>
      <c r="K26" s="471">
        <f>K20/K14</f>
        <v>0.40120102945381758</v>
      </c>
      <c r="L26" s="471">
        <v>0.41063092907694626</v>
      </c>
      <c r="M26" s="339"/>
      <c r="N26" s="172"/>
      <c r="O26" s="306"/>
      <c r="P26" s="306"/>
      <c r="Q26" s="306"/>
      <c r="R26" s="306"/>
      <c r="S26" s="189"/>
      <c r="T26" s="189"/>
    </row>
    <row r="27" spans="1:20" s="199" customFormat="1" ht="18" customHeight="1" x14ac:dyDescent="0.25">
      <c r="A27" s="227"/>
      <c r="B27" s="312"/>
      <c r="C27" s="313"/>
      <c r="D27" s="313"/>
      <c r="E27" s="576"/>
      <c r="F27" s="313"/>
      <c r="G27" s="313"/>
      <c r="H27" s="519"/>
      <c r="I27" s="576"/>
      <c r="J27" s="216"/>
      <c r="K27" s="562"/>
      <c r="L27" s="365"/>
      <c r="M27" s="339"/>
      <c r="N27" s="306"/>
      <c r="O27" s="306"/>
      <c r="P27" s="306"/>
      <c r="Q27" s="306"/>
      <c r="R27" s="306"/>
      <c r="S27" s="189"/>
      <c r="T27" s="189"/>
    </row>
    <row r="28" spans="1:20" s="199" customFormat="1" ht="15.75" x14ac:dyDescent="0.25">
      <c r="A28" s="227" t="s">
        <v>11</v>
      </c>
      <c r="B28" s="125">
        <f>209</f>
        <v>209</v>
      </c>
      <c r="C28" s="121">
        <v>209</v>
      </c>
      <c r="D28" s="121">
        <v>227</v>
      </c>
      <c r="E28" s="245">
        <v>248</v>
      </c>
      <c r="F28" s="121">
        <v>188</v>
      </c>
      <c r="G28" s="121">
        <v>251</v>
      </c>
      <c r="H28" s="121">
        <v>228</v>
      </c>
      <c r="I28" s="245">
        <v>165</v>
      </c>
      <c r="J28" s="245"/>
      <c r="K28" s="342">
        <f>SUM(B28:E28)</f>
        <v>893</v>
      </c>
      <c r="L28" s="244">
        <f>SUM(F28:I28)</f>
        <v>832</v>
      </c>
      <c r="M28" s="339"/>
      <c r="N28" s="172"/>
      <c r="O28" s="579"/>
      <c r="P28" s="579"/>
      <c r="Q28" s="579"/>
      <c r="R28" s="306"/>
      <c r="S28" s="189"/>
      <c r="T28" s="189"/>
    </row>
    <row r="29" spans="1:20" s="199" customFormat="1" ht="18" customHeight="1" x14ac:dyDescent="0.25">
      <c r="A29" s="227"/>
      <c r="B29" s="368"/>
      <c r="C29" s="369"/>
      <c r="D29" s="369"/>
      <c r="E29" s="370"/>
      <c r="F29" s="369"/>
      <c r="G29" s="369"/>
      <c r="H29" s="369"/>
      <c r="I29" s="370"/>
      <c r="K29" s="367"/>
      <c r="L29" s="366"/>
      <c r="M29" s="339"/>
      <c r="N29" s="306"/>
      <c r="O29" s="306"/>
      <c r="P29" s="306"/>
      <c r="Q29" s="306"/>
      <c r="R29" s="306"/>
      <c r="S29" s="189"/>
      <c r="T29" s="189"/>
    </row>
    <row r="30" spans="1:20" s="199" customFormat="1" ht="18" customHeight="1" x14ac:dyDescent="0.25">
      <c r="A30" s="227" t="s">
        <v>224</v>
      </c>
      <c r="B30" s="371">
        <f t="shared" ref="B30:I30" si="6">B28/B14</f>
        <v>0.11682504192286193</v>
      </c>
      <c r="C30" s="316">
        <f t="shared" si="6"/>
        <v>0.11721817162086372</v>
      </c>
      <c r="D30" s="316">
        <f t="shared" si="6"/>
        <v>0.13076036866359447</v>
      </c>
      <c r="E30" s="492">
        <f t="shared" si="6"/>
        <v>0.14709371293001186</v>
      </c>
      <c r="F30" s="371">
        <f t="shared" si="6"/>
        <v>0.106878908470722</v>
      </c>
      <c r="G30" s="316">
        <f t="shared" si="6"/>
        <v>0.14790807307012374</v>
      </c>
      <c r="H30" s="316">
        <f t="shared" si="6"/>
        <v>0.14100185528756956</v>
      </c>
      <c r="I30" s="492">
        <f t="shared" si="6"/>
        <v>0.10522959183673469</v>
      </c>
      <c r="J30" s="318"/>
      <c r="K30" s="315">
        <f>K28/K14</f>
        <v>0.12768086931655706</v>
      </c>
      <c r="L30" s="493">
        <f>L28/L14</f>
        <v>0.12528233699744015</v>
      </c>
      <c r="M30" s="372"/>
      <c r="N30" s="172"/>
      <c r="O30" s="306"/>
      <c r="P30" s="306"/>
      <c r="Q30" s="306"/>
      <c r="R30" s="306"/>
      <c r="S30" s="189"/>
      <c r="T30" s="189"/>
    </row>
    <row r="31" spans="1:20" s="199" customFormat="1" ht="18" customHeight="1" x14ac:dyDescent="0.25">
      <c r="A31" s="227"/>
      <c r="B31" s="510"/>
      <c r="C31" s="213"/>
      <c r="D31" s="213"/>
      <c r="E31" s="374"/>
      <c r="F31" s="213"/>
      <c r="G31" s="213"/>
      <c r="H31" s="373"/>
      <c r="I31" s="374"/>
      <c r="K31" s="367"/>
      <c r="L31" s="366"/>
      <c r="M31" s="339"/>
      <c r="N31" s="306"/>
      <c r="O31" s="306"/>
      <c r="P31" s="306"/>
      <c r="Q31" s="306"/>
      <c r="R31" s="306"/>
      <c r="S31" s="189"/>
      <c r="T31" s="189"/>
    </row>
    <row r="32" spans="1:20" s="199" customFormat="1" ht="18" customHeight="1" x14ac:dyDescent="0.25">
      <c r="A32" s="227" t="s">
        <v>166</v>
      </c>
      <c r="B32" s="125">
        <f t="shared" ref="B32:I32" si="7">+B20-B28</f>
        <v>419</v>
      </c>
      <c r="C32" s="121">
        <f t="shared" si="7"/>
        <v>506</v>
      </c>
      <c r="D32" s="121">
        <f t="shared" si="7"/>
        <v>492</v>
      </c>
      <c r="E32" s="245">
        <f t="shared" si="7"/>
        <v>496</v>
      </c>
      <c r="F32" s="121">
        <f t="shared" si="7"/>
        <v>441</v>
      </c>
      <c r="G32" s="121">
        <f t="shared" si="7"/>
        <v>449</v>
      </c>
      <c r="H32" s="121">
        <f t="shared" si="7"/>
        <v>480</v>
      </c>
      <c r="I32" s="245">
        <f t="shared" si="7"/>
        <v>525</v>
      </c>
      <c r="J32" s="326"/>
      <c r="K32" s="244">
        <f>+K20-K28</f>
        <v>1913</v>
      </c>
      <c r="L32" s="244">
        <f>+L20-L28</f>
        <v>1895</v>
      </c>
      <c r="M32" s="339"/>
      <c r="N32" s="160"/>
      <c r="O32" s="189"/>
      <c r="P32" s="189"/>
      <c r="Q32" s="189"/>
      <c r="R32" s="189"/>
      <c r="S32" s="189"/>
      <c r="T32" s="189"/>
    </row>
    <row r="33" spans="1:20" s="376" customFormat="1" ht="18" customHeight="1" x14ac:dyDescent="0.25">
      <c r="A33" s="375"/>
      <c r="B33" s="125"/>
      <c r="C33" s="121"/>
      <c r="D33" s="121"/>
      <c r="E33" s="245"/>
      <c r="F33" s="121"/>
      <c r="G33" s="121"/>
      <c r="H33" s="121"/>
      <c r="I33" s="245"/>
      <c r="J33" s="326"/>
      <c r="K33" s="244"/>
      <c r="L33" s="244"/>
      <c r="N33" s="216"/>
      <c r="O33" s="189"/>
      <c r="P33" s="189"/>
      <c r="Q33" s="189"/>
      <c r="R33" s="189"/>
      <c r="S33" s="189"/>
      <c r="T33" s="189"/>
    </row>
    <row r="34" spans="1:20" s="172" customFormat="1" ht="18" customHeight="1" x14ac:dyDescent="0.2">
      <c r="A34" s="160" t="s">
        <v>257</v>
      </c>
      <c r="B34" s="249">
        <f>+'[20]MD&amp;A 5.4 QTRLY wireLESS '!$B$140</f>
        <v>25</v>
      </c>
      <c r="C34" s="123">
        <v>14</v>
      </c>
      <c r="D34" s="123">
        <v>36</v>
      </c>
      <c r="E34" s="251">
        <v>6</v>
      </c>
      <c r="F34" s="249">
        <v>6</v>
      </c>
      <c r="G34" s="123">
        <v>18</v>
      </c>
      <c r="H34" s="123">
        <v>3</v>
      </c>
      <c r="I34" s="251">
        <v>3</v>
      </c>
      <c r="J34" s="326"/>
      <c r="K34" s="348">
        <f>SUM(B34:E34)</f>
        <v>81</v>
      </c>
      <c r="L34" s="250">
        <f>SUM(F34:I34)</f>
        <v>30</v>
      </c>
      <c r="M34" s="377"/>
      <c r="N34" s="160"/>
      <c r="O34" s="189"/>
      <c r="P34" s="189"/>
      <c r="Q34" s="189"/>
      <c r="R34" s="189"/>
      <c r="S34" s="189"/>
      <c r="T34" s="189"/>
    </row>
    <row r="35" spans="1:20" s="172" customFormat="1" ht="21" customHeight="1" thickBot="1" x14ac:dyDescent="0.3">
      <c r="A35" s="227" t="s">
        <v>255</v>
      </c>
      <c r="B35" s="355">
        <f>+B20+B34</f>
        <v>653</v>
      </c>
      <c r="C35" s="302">
        <f>+C20+C34</f>
        <v>729</v>
      </c>
      <c r="D35" s="302">
        <f t="shared" ref="D35:I35" si="8">+D34+D20</f>
        <v>755</v>
      </c>
      <c r="E35" s="357">
        <f t="shared" si="8"/>
        <v>750</v>
      </c>
      <c r="F35" s="302">
        <f t="shared" si="8"/>
        <v>635</v>
      </c>
      <c r="G35" s="302">
        <f t="shared" si="8"/>
        <v>718</v>
      </c>
      <c r="H35" s="302">
        <f t="shared" si="8"/>
        <v>711</v>
      </c>
      <c r="I35" s="357">
        <f t="shared" si="8"/>
        <v>693</v>
      </c>
      <c r="J35" s="214"/>
      <c r="K35" s="355">
        <f>+K34+K20</f>
        <v>2887</v>
      </c>
      <c r="L35" s="356">
        <f>+L34+L20</f>
        <v>2757</v>
      </c>
      <c r="M35" s="377"/>
      <c r="N35" s="160"/>
      <c r="O35" s="189"/>
      <c r="P35" s="189"/>
      <c r="Q35" s="189"/>
      <c r="R35" s="189"/>
      <c r="S35" s="189"/>
      <c r="T35" s="189"/>
    </row>
    <row r="36" spans="1:20" s="199" customFormat="1" ht="9" customHeight="1" thickTop="1" x14ac:dyDescent="0.25">
      <c r="A36" s="320"/>
      <c r="B36" s="128"/>
      <c r="C36" s="117"/>
      <c r="D36" s="117"/>
      <c r="E36" s="276"/>
      <c r="F36" s="128"/>
      <c r="G36" s="117"/>
      <c r="H36" s="117"/>
      <c r="I36" s="276"/>
      <c r="J36" s="327"/>
      <c r="K36" s="491"/>
      <c r="L36" s="491"/>
      <c r="M36" s="339"/>
      <c r="N36" s="216"/>
      <c r="O36" s="189"/>
      <c r="P36" s="189"/>
      <c r="Q36" s="189"/>
      <c r="R36" s="189"/>
      <c r="S36" s="189"/>
      <c r="T36" s="189"/>
    </row>
    <row r="37" spans="1:20" s="199" customFormat="1" ht="18" customHeight="1" x14ac:dyDescent="0.25">
      <c r="A37" s="320" t="s">
        <v>263</v>
      </c>
      <c r="B37" s="312">
        <f>B35/B14</f>
        <v>0.36500838457238682</v>
      </c>
      <c r="C37" s="313">
        <f>C35/C14</f>
        <v>0.40886146943353896</v>
      </c>
      <c r="D37" s="313">
        <f>D35/D14</f>
        <v>0.43490783410138251</v>
      </c>
      <c r="E37" s="470">
        <f>E35/E14</f>
        <v>0.44483985765124556</v>
      </c>
      <c r="F37" s="313">
        <v>0.36100056850483231</v>
      </c>
      <c r="G37" s="313">
        <v>0.42309958750736593</v>
      </c>
      <c r="H37" s="313">
        <v>0.43970315398886828</v>
      </c>
      <c r="I37" s="470">
        <v>0.4419642857142857</v>
      </c>
      <c r="J37" s="216"/>
      <c r="K37" s="312">
        <f>K35/K14</f>
        <v>0.412782384901344</v>
      </c>
      <c r="L37" s="471">
        <v>0.41514832103598853</v>
      </c>
      <c r="M37" s="372"/>
      <c r="N37" s="160"/>
      <c r="O37" s="378"/>
      <c r="P37" s="378"/>
      <c r="Q37" s="378"/>
      <c r="R37" s="378"/>
      <c r="S37" s="378"/>
      <c r="T37" s="189"/>
    </row>
    <row r="38" spans="1:20" s="199" customFormat="1" ht="9" customHeight="1" x14ac:dyDescent="0.25">
      <c r="A38" s="320"/>
      <c r="B38" s="120"/>
      <c r="C38" s="136"/>
      <c r="D38" s="136"/>
      <c r="E38" s="342"/>
      <c r="F38" s="136"/>
      <c r="G38" s="136"/>
      <c r="H38" s="136"/>
      <c r="I38" s="342"/>
      <c r="J38" s="350"/>
      <c r="K38" s="515"/>
      <c r="L38" s="365"/>
      <c r="M38" s="339"/>
      <c r="N38" s="216"/>
      <c r="O38" s="189"/>
      <c r="P38" s="189"/>
      <c r="Q38" s="189"/>
      <c r="R38" s="189"/>
      <c r="S38" s="189"/>
      <c r="T38" s="189"/>
    </row>
    <row r="39" spans="1:20" s="199" customFormat="1" ht="11.25" customHeight="1" x14ac:dyDescent="0.25">
      <c r="A39" s="320"/>
      <c r="B39" s="379"/>
      <c r="C39" s="380"/>
      <c r="D39" s="380"/>
      <c r="E39" s="382"/>
      <c r="F39" s="380"/>
      <c r="G39" s="380"/>
      <c r="H39" s="381"/>
      <c r="I39" s="382"/>
      <c r="K39" s="383"/>
      <c r="L39" s="384"/>
      <c r="M39" s="339"/>
      <c r="N39" s="575"/>
      <c r="O39" s="378"/>
      <c r="P39" s="378"/>
      <c r="Q39" s="378"/>
      <c r="R39" s="378"/>
      <c r="S39" s="378"/>
      <c r="T39" s="189"/>
    </row>
    <row r="40" spans="1:20" s="199" customFormat="1" ht="11.25" customHeight="1" x14ac:dyDescent="0.25">
      <c r="A40" s="320"/>
      <c r="B40" s="213"/>
      <c r="C40" s="213"/>
      <c r="D40" s="304"/>
      <c r="E40" s="304"/>
      <c r="F40" s="213"/>
      <c r="G40" s="213"/>
      <c r="H40" s="304"/>
      <c r="I40" s="304"/>
      <c r="K40" s="138"/>
      <c r="L40" s="138"/>
      <c r="M40" s="339"/>
      <c r="N40" s="575"/>
      <c r="O40" s="378"/>
      <c r="P40" s="378"/>
      <c r="Q40" s="378"/>
      <c r="R40" s="378"/>
      <c r="S40" s="378"/>
      <c r="T40" s="189"/>
    </row>
    <row r="41" spans="1:20" s="204" customFormat="1" ht="18" customHeight="1" x14ac:dyDescent="0.2">
      <c r="A41" s="809" t="s">
        <v>218</v>
      </c>
      <c r="B41" s="809"/>
      <c r="C41" s="809"/>
      <c r="D41" s="809"/>
      <c r="E41" s="809"/>
      <c r="F41" s="809"/>
      <c r="G41" s="809"/>
      <c r="H41" s="809"/>
      <c r="I41" s="809"/>
      <c r="J41" s="809"/>
      <c r="K41" s="809"/>
      <c r="L41" s="809"/>
      <c r="N41" s="160"/>
    </row>
    <row r="42" spans="1:20" s="160" customFormat="1" ht="15.75" customHeight="1" x14ac:dyDescent="0.2">
      <c r="A42" s="805" t="s">
        <v>254</v>
      </c>
      <c r="B42" s="805"/>
      <c r="C42" s="805"/>
      <c r="D42" s="805"/>
      <c r="E42" s="805"/>
      <c r="F42" s="624"/>
      <c r="G42" s="624"/>
      <c r="H42" s="624"/>
      <c r="I42" s="624"/>
      <c r="J42" s="624"/>
      <c r="K42" s="624"/>
      <c r="L42" s="624"/>
      <c r="M42" s="185"/>
    </row>
    <row r="43" spans="1:20" s="160" customFormat="1" ht="15.75" customHeight="1" x14ac:dyDescent="0.2">
      <c r="A43" s="805"/>
      <c r="B43" s="805"/>
      <c r="C43" s="805"/>
      <c r="D43" s="805"/>
      <c r="E43" s="805"/>
      <c r="F43" s="624"/>
      <c r="G43" s="624"/>
      <c r="H43" s="624"/>
      <c r="I43" s="624"/>
      <c r="J43" s="624"/>
      <c r="K43" s="624"/>
      <c r="L43" s="624"/>
      <c r="M43" s="185"/>
    </row>
    <row r="44" spans="1:20" s="199" customFormat="1" ht="18" customHeight="1" x14ac:dyDescent="0.2">
      <c r="E44" s="204"/>
      <c r="N44" s="216"/>
      <c r="O44" s="189"/>
      <c r="P44" s="189"/>
      <c r="Q44" s="189"/>
      <c r="R44" s="189"/>
      <c r="S44" s="189"/>
      <c r="T44" s="189"/>
    </row>
    <row r="45" spans="1:20" s="199" customFormat="1" ht="18" customHeight="1" x14ac:dyDescent="0.2">
      <c r="E45" s="204"/>
      <c r="N45" s="216"/>
      <c r="O45" s="189"/>
      <c r="P45" s="189"/>
      <c r="Q45" s="189"/>
      <c r="R45" s="189"/>
      <c r="S45" s="189"/>
      <c r="T45" s="189"/>
    </row>
    <row r="46" spans="1:20" s="199" customFormat="1" ht="18" customHeight="1" x14ac:dyDescent="0.2">
      <c r="E46" s="204"/>
      <c r="N46" s="216"/>
      <c r="O46" s="189"/>
      <c r="P46" s="189"/>
      <c r="Q46" s="189"/>
      <c r="R46" s="189"/>
      <c r="S46" s="189"/>
      <c r="T46" s="189"/>
    </row>
    <row r="47" spans="1:20" s="199" customFormat="1" ht="18" customHeight="1" x14ac:dyDescent="0.2">
      <c r="E47" s="204"/>
      <c r="N47" s="216"/>
      <c r="O47" s="189"/>
      <c r="P47" s="189"/>
      <c r="Q47" s="189"/>
      <c r="R47" s="189"/>
      <c r="S47" s="189"/>
      <c r="T47" s="189"/>
    </row>
    <row r="48" spans="1:20" s="189" customFormat="1" ht="18" customHeight="1" x14ac:dyDescent="0.2">
      <c r="D48" s="199"/>
      <c r="E48" s="159"/>
      <c r="N48" s="216"/>
    </row>
    <row r="49" spans="1:14" s="189" customFormat="1" ht="18" customHeight="1" x14ac:dyDescent="0.2">
      <c r="D49" s="199"/>
      <c r="E49" s="159"/>
      <c r="N49" s="216"/>
    </row>
    <row r="50" spans="1:14" s="189" customFormat="1" ht="18" customHeight="1" x14ac:dyDescent="0.2">
      <c r="D50" s="199"/>
      <c r="E50" s="159"/>
      <c r="N50" s="216"/>
    </row>
    <row r="51" spans="1:14" s="189" customFormat="1" ht="18" customHeight="1" x14ac:dyDescent="0.2">
      <c r="D51" s="199"/>
      <c r="E51" s="159"/>
      <c r="N51" s="216"/>
    </row>
    <row r="52" spans="1:14" s="189" customFormat="1" ht="18" customHeight="1" x14ac:dyDescent="0.2">
      <c r="D52" s="199"/>
      <c r="E52" s="159"/>
      <c r="N52" s="216"/>
    </row>
    <row r="53" spans="1:14" s="189" customFormat="1" ht="18" customHeight="1" x14ac:dyDescent="0.2">
      <c r="D53" s="199"/>
      <c r="E53" s="159"/>
      <c r="N53" s="216"/>
    </row>
    <row r="54" spans="1:14" s="189" customFormat="1" ht="18" customHeight="1" x14ac:dyDescent="0.2">
      <c r="D54" s="199"/>
      <c r="E54" s="159"/>
      <c r="N54" s="216"/>
    </row>
    <row r="55" spans="1:14" s="189" customFormat="1" ht="7.5" customHeight="1" x14ac:dyDescent="0.2">
      <c r="D55" s="199"/>
      <c r="E55" s="159"/>
      <c r="N55" s="216"/>
    </row>
    <row r="56" spans="1:14" s="189" customFormat="1" ht="6" customHeight="1" x14ac:dyDescent="0.2">
      <c r="D56" s="199"/>
      <c r="E56" s="159"/>
      <c r="N56" s="216"/>
    </row>
    <row r="61" spans="1:14" ht="18" customHeight="1" x14ac:dyDescent="0.2">
      <c r="A61" s="552" t="s">
        <v>178</v>
      </c>
    </row>
  </sheetData>
  <mergeCells count="6">
    <mergeCell ref="A43:E43"/>
    <mergeCell ref="A1:L1"/>
    <mergeCell ref="A2:L2"/>
    <mergeCell ref="A41:L41"/>
    <mergeCell ref="A42:E42"/>
    <mergeCell ref="B5:I5"/>
  </mergeCells>
  <phoneticPr fontId="0" type="noConversion"/>
  <printOptions horizontalCentered="1"/>
  <pageMargins left="0.70866141732283472" right="0.51181102362204722" top="0.51181102362204722" bottom="0.51181102362204722" header="0.51181102362204722" footer="0.51181102362204722"/>
  <pageSetup scale="42"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GridLines="0" defaultGridColor="0" topLeftCell="A2" colorId="8" zoomScale="75" zoomScaleNormal="75" zoomScaleSheetLayoutView="70" workbookViewId="0">
      <selection activeCell="A61" sqref="A61"/>
    </sheetView>
  </sheetViews>
  <sheetFormatPr defaultColWidth="8.85546875" defaultRowHeight="18" customHeight="1" x14ac:dyDescent="0.2"/>
  <cols>
    <col min="1" max="1" width="80.42578125" style="159" customWidth="1"/>
    <col min="2" max="5" width="15" style="159" customWidth="1"/>
    <col min="6" max="6" width="3.7109375" style="172" customWidth="1"/>
    <col min="7" max="9" width="12.7109375" style="159" customWidth="1"/>
    <col min="10" max="10" width="14.28515625" style="159" customWidth="1"/>
    <col min="11" max="11" width="8.85546875" style="159"/>
    <col min="12" max="12" width="8.85546875" style="159" customWidth="1"/>
    <col min="13" max="13" width="10.42578125" style="159" customWidth="1"/>
    <col min="14" max="16384" width="8.85546875" style="159"/>
  </cols>
  <sheetData>
    <row r="1" spans="1:12" ht="24" customHeight="1" x14ac:dyDescent="0.35">
      <c r="A1" s="794" t="s">
        <v>51</v>
      </c>
      <c r="B1" s="794"/>
      <c r="C1" s="794"/>
      <c r="D1" s="794"/>
      <c r="E1" s="794"/>
      <c r="F1" s="794"/>
      <c r="G1" s="800"/>
      <c r="H1" s="800"/>
      <c r="I1" s="800"/>
      <c r="J1" s="800"/>
    </row>
    <row r="2" spans="1:12" s="385" customFormat="1" ht="24" customHeight="1" x14ac:dyDescent="0.3">
      <c r="A2" s="795" t="s">
        <v>177</v>
      </c>
      <c r="B2" s="795"/>
      <c r="C2" s="795"/>
      <c r="D2" s="795"/>
      <c r="E2" s="795"/>
      <c r="F2" s="795"/>
      <c r="G2" s="811"/>
      <c r="H2" s="811"/>
      <c r="I2" s="811"/>
      <c r="J2" s="811"/>
      <c r="L2" s="189"/>
    </row>
    <row r="3" spans="1:12" s="385" customFormat="1" ht="18" customHeight="1" x14ac:dyDescent="0.3">
      <c r="A3" s="289"/>
      <c r="B3" s="289"/>
      <c r="C3" s="289"/>
      <c r="D3" s="289"/>
      <c r="E3" s="289"/>
      <c r="F3" s="405"/>
      <c r="G3" s="386"/>
      <c r="H3" s="386"/>
      <c r="I3" s="653"/>
      <c r="J3" s="187" t="s">
        <v>3</v>
      </c>
    </row>
    <row r="5" spans="1:12" ht="18" customHeight="1" x14ac:dyDescent="0.25">
      <c r="A5" s="189"/>
      <c r="B5" s="796" t="s">
        <v>245</v>
      </c>
      <c r="C5" s="797"/>
      <c r="D5" s="797"/>
      <c r="E5" s="798"/>
      <c r="G5" s="796" t="s">
        <v>246</v>
      </c>
      <c r="H5" s="797"/>
      <c r="I5" s="797"/>
      <c r="J5" s="798"/>
    </row>
    <row r="6" spans="1:12" ht="18.75" customHeight="1" x14ac:dyDescent="0.25">
      <c r="A6" s="190"/>
      <c r="B6" s="168">
        <v>2015</v>
      </c>
      <c r="C6" s="169">
        <v>2014</v>
      </c>
      <c r="D6" s="191" t="s">
        <v>9</v>
      </c>
      <c r="E6" s="192" t="s">
        <v>10</v>
      </c>
      <c r="G6" s="168">
        <v>2015</v>
      </c>
      <c r="H6" s="169">
        <v>2014</v>
      </c>
      <c r="I6" s="191" t="s">
        <v>9</v>
      </c>
      <c r="J6" s="192" t="s">
        <v>10</v>
      </c>
    </row>
    <row r="7" spans="1:12" s="172" customFormat="1" ht="18" customHeight="1" x14ac:dyDescent="0.25">
      <c r="A7" s="227" t="s">
        <v>54</v>
      </c>
      <c r="B7" s="387"/>
      <c r="C7" s="388"/>
      <c r="D7" s="388"/>
      <c r="E7" s="389"/>
      <c r="G7" s="387"/>
      <c r="H7" s="388"/>
      <c r="I7" s="388"/>
      <c r="J7" s="389"/>
    </row>
    <row r="8" spans="1:12" s="172" customFormat="1" ht="18" customHeight="1" x14ac:dyDescent="0.2">
      <c r="A8" s="160" t="s">
        <v>7</v>
      </c>
      <c r="B8" s="580">
        <f>'Wireless Stats History'!B8</f>
        <v>273</v>
      </c>
      <c r="C8" s="232">
        <f>'Wireless Stats History'!F8</f>
        <v>308</v>
      </c>
      <c r="D8" s="148">
        <f>B8-C8</f>
        <v>-35</v>
      </c>
      <c r="E8" s="678">
        <f>IF(ISERROR(D8/C8),"n.m.",IF(ABS((D8/ABS(C8)))&gt;=1,"n.m.",(D8/ABS(C8))))</f>
        <v>-0.11363636363636363</v>
      </c>
      <c r="G8" s="580">
        <f>SUM('Wireless Stats History'!B8:E8)</f>
        <v>1014</v>
      </c>
      <c r="H8" s="232">
        <f>SUM('Wireless Stats History'!F8:I8)</f>
        <v>1075</v>
      </c>
      <c r="I8" s="148">
        <f>G8-H8</f>
        <v>-61</v>
      </c>
      <c r="J8" s="678">
        <f>IF(ISERROR(I8/H8),"n.m.",IF(ABS((I8/ABS(H8)))&gt;=1,"n.m.",(I8/ABS(H8))))</f>
        <v>-5.674418604651163E-2</v>
      </c>
    </row>
    <row r="9" spans="1:12" s="172" customFormat="1" ht="18" customHeight="1" x14ac:dyDescent="0.2">
      <c r="A9" s="160" t="s">
        <v>8</v>
      </c>
      <c r="B9" s="706">
        <f>'Wireless Stats History'!B9</f>
        <v>98</v>
      </c>
      <c r="C9" s="684">
        <f>'Wireless Stats History'!F9</f>
        <v>131</v>
      </c>
      <c r="D9" s="581">
        <f>B9-C9</f>
        <v>-33</v>
      </c>
      <c r="E9" s="707">
        <f>IF(ISERROR(D9/C9),"n.m.",IF(ABS((D9/ABS(C9)))&gt;=1,"n.m.",(D9/ABS(C9))))</f>
        <v>-0.25190839694656486</v>
      </c>
      <c r="G9" s="580">
        <f>SUM('Wireless Stats History'!B9:E9)</f>
        <v>429</v>
      </c>
      <c r="H9" s="232">
        <f>SUM('Wireless Stats History'!F9:I9)</f>
        <v>545</v>
      </c>
      <c r="I9" s="581">
        <f>G9-H9</f>
        <v>-116</v>
      </c>
      <c r="J9" s="707">
        <f>IF(ISERROR(I9/H9),"n.m.",IF(ABS((I9/ABS(H9)))&gt;=1,"n.m.",(I9/ABS(H9))))</f>
        <v>-0.21284403669724772</v>
      </c>
    </row>
    <row r="10" spans="1:12" s="172" customFormat="1" ht="18" customHeight="1" x14ac:dyDescent="0.2">
      <c r="A10" s="160" t="s">
        <v>6</v>
      </c>
      <c r="B10" s="702">
        <f>SUM(B8:B9)</f>
        <v>371</v>
      </c>
      <c r="C10" s="582">
        <f>SUM(C8:C9)</f>
        <v>439</v>
      </c>
      <c r="D10" s="148">
        <f>B10-C10</f>
        <v>-68</v>
      </c>
      <c r="E10" s="678">
        <f>IF(ISERROR(D10/C10),"n.m.",IF(ABS((D10/ABS(C10)))&gt;=1,"n.m.",(D10/ABS(C10))))</f>
        <v>-0.15489749430523919</v>
      </c>
      <c r="G10" s="702">
        <f>SUM(G8:G9)</f>
        <v>1443</v>
      </c>
      <c r="H10" s="582">
        <f>SUM(H8:H9)</f>
        <v>1620</v>
      </c>
      <c r="I10" s="148">
        <f>G10-H10</f>
        <v>-177</v>
      </c>
      <c r="J10" s="678">
        <f>IF(ISERROR(I10/H10),"n.m.",IF(ABS((I10/ABS(H10)))&gt;=1,"n.m.",(I10/ABS(H10))))</f>
        <v>-0.10925925925925926</v>
      </c>
    </row>
    <row r="11" spans="1:12" s="204" customFormat="1" ht="18" customHeight="1" x14ac:dyDescent="0.2">
      <c r="A11" s="160"/>
      <c r="B11" s="583"/>
      <c r="C11" s="708"/>
      <c r="D11" s="708"/>
      <c r="E11" s="685"/>
      <c r="F11" s="172"/>
      <c r="G11" s="583"/>
      <c r="H11" s="708"/>
      <c r="I11" s="708"/>
      <c r="J11" s="685"/>
    </row>
    <row r="12" spans="1:12" s="204" customFormat="1" ht="18" customHeight="1" x14ac:dyDescent="0.25">
      <c r="A12" s="227" t="s">
        <v>181</v>
      </c>
      <c r="B12" s="584"/>
      <c r="C12" s="232"/>
      <c r="D12" s="232"/>
      <c r="E12" s="685"/>
      <c r="F12" s="172"/>
      <c r="G12" s="584"/>
      <c r="H12" s="232"/>
      <c r="I12" s="232"/>
      <c r="J12" s="685"/>
    </row>
    <row r="13" spans="1:12" s="204" customFormat="1" ht="18" customHeight="1" x14ac:dyDescent="0.2">
      <c r="A13" s="160" t="s">
        <v>7</v>
      </c>
      <c r="B13" s="580">
        <f>'Wireless Stats History'!B13</f>
        <v>62</v>
      </c>
      <c r="C13" s="232">
        <f>'Wireless Stats History'!F13</f>
        <v>118</v>
      </c>
      <c r="D13" s="148">
        <f>B13-C13</f>
        <v>-56</v>
      </c>
      <c r="E13" s="678">
        <f>IF(ISERROR(D13/C13),"n.m.",IF(ABS((D13/ABS(C13)))&gt;=1,"n.m.",(D13/ABS(C13))))</f>
        <v>-0.47457627118644069</v>
      </c>
      <c r="F13" s="172"/>
      <c r="G13" s="580">
        <f>SUM('Wireless Stats History'!B13:E13)</f>
        <v>244</v>
      </c>
      <c r="H13" s="232">
        <f>SUM('Wireless Stats History'!F13:I13)</f>
        <v>357</v>
      </c>
      <c r="I13" s="148">
        <f>G13-H13</f>
        <v>-113</v>
      </c>
      <c r="J13" s="678">
        <f>IF(ISERROR(I13/H13),"n.m.",IF(ABS((I13/ABS(H13)))&gt;=1,"n.m.",(I13/ABS(H13))))</f>
        <v>-0.31652661064425769</v>
      </c>
    </row>
    <row r="14" spans="1:12" s="204" customFormat="1" ht="18" customHeight="1" x14ac:dyDescent="0.2">
      <c r="A14" s="160" t="s">
        <v>8</v>
      </c>
      <c r="B14" s="585">
        <f>'Wireless Stats History'!B14</f>
        <v>-26</v>
      </c>
      <c r="C14" s="684">
        <f>'Wireless Stats History'!F14</f>
        <v>-32</v>
      </c>
      <c r="D14" s="581">
        <f>B14-C14</f>
        <v>6</v>
      </c>
      <c r="E14" s="707">
        <f>IF(ISERROR(D14/C14),"n.m.",IF(ABS((D14/ABS(C14)))&gt;=1,"n.m.",(D14/ABS(C14))))</f>
        <v>0.1875</v>
      </c>
      <c r="F14" s="172"/>
      <c r="G14" s="580">
        <f>SUM('Wireless Stats History'!B14:E14)</f>
        <v>-68</v>
      </c>
      <c r="H14" s="232">
        <f>SUM('Wireless Stats History'!F14:I14)</f>
        <v>-105</v>
      </c>
      <c r="I14" s="581">
        <f>G14-H14</f>
        <v>37</v>
      </c>
      <c r="J14" s="707">
        <f>IF(ISERROR(I14/H14),"n.m.",IF(ABS((I14/ABS(H14)))&gt;=1,"n.m.",(I14/ABS(H14))))</f>
        <v>0.35238095238095241</v>
      </c>
      <c r="L14" s="300"/>
    </row>
    <row r="15" spans="1:12" s="204" customFormat="1" ht="18" customHeight="1" x14ac:dyDescent="0.2">
      <c r="A15" s="160" t="s">
        <v>6</v>
      </c>
      <c r="B15" s="580">
        <f>'Wireless Stats History'!B15</f>
        <v>36</v>
      </c>
      <c r="C15" s="582">
        <f>SUM(C13:C14)</f>
        <v>86</v>
      </c>
      <c r="D15" s="148">
        <f>B15-C15</f>
        <v>-50</v>
      </c>
      <c r="E15" s="678">
        <f>IF(ISERROR(D15/C15),"n.m.",IF(ABS((D15/ABS(C15)))&gt;=1,"n.m.",(D15/ABS(C15))))</f>
        <v>-0.58139534883720934</v>
      </c>
      <c r="F15" s="172"/>
      <c r="G15" s="702">
        <f>SUM(G13:G14)</f>
        <v>176</v>
      </c>
      <c r="H15" s="582">
        <f>SUM(H13:H14)</f>
        <v>252</v>
      </c>
      <c r="I15" s="148">
        <f>G15-H15</f>
        <v>-76</v>
      </c>
      <c r="J15" s="678">
        <f>IF(ISERROR(I15/H15),"n.m.",IF(ABS((I15/ABS(H15)))&gt;=1,"n.m.",(I15/ABS(H15))))</f>
        <v>-0.30158730158730157</v>
      </c>
      <c r="L15" s="300"/>
    </row>
    <row r="16" spans="1:12" s="204" customFormat="1" ht="18" customHeight="1" x14ac:dyDescent="0.2">
      <c r="A16" s="160"/>
      <c r="B16" s="586"/>
      <c r="C16" s="233"/>
      <c r="D16" s="233"/>
      <c r="E16" s="709"/>
      <c r="F16" s="172"/>
      <c r="G16" s="586"/>
      <c r="H16" s="233"/>
      <c r="I16" s="233"/>
      <c r="J16" s="587"/>
    </row>
    <row r="17" spans="1:15" s="204" customFormat="1" ht="18" customHeight="1" x14ac:dyDescent="0.25">
      <c r="A17" s="227" t="s">
        <v>206</v>
      </c>
      <c r="B17" s="586"/>
      <c r="C17" s="233"/>
      <c r="D17" s="233"/>
      <c r="E17" s="587"/>
      <c r="F17" s="172"/>
      <c r="G17" s="586"/>
      <c r="H17" s="233"/>
      <c r="I17" s="233"/>
      <c r="J17" s="587"/>
      <c r="L17" s="300"/>
    </row>
    <row r="18" spans="1:15" s="204" customFormat="1" ht="18" customHeight="1" x14ac:dyDescent="0.2">
      <c r="A18" s="160" t="s">
        <v>7</v>
      </c>
      <c r="B18" s="580">
        <f>'Wireless Stats History'!B18</f>
        <v>7352</v>
      </c>
      <c r="C18" s="232">
        <f>'Wireless Stats History'!F18</f>
        <v>7108</v>
      </c>
      <c r="D18" s="148">
        <f>B18-C18</f>
        <v>244</v>
      </c>
      <c r="E18" s="678">
        <f>IF(ISERROR(D18/C18),"n.m.",IF(ABS((D18/ABS(C18)))&gt;=1,"n.m.",(D18/ABS(C18))))</f>
        <v>3.4327518289251548E-2</v>
      </c>
      <c r="F18" s="172"/>
      <c r="G18" s="580">
        <f>B18</f>
        <v>7352</v>
      </c>
      <c r="H18" s="232">
        <f>C18</f>
        <v>7108</v>
      </c>
      <c r="I18" s="148">
        <f>G18-H18</f>
        <v>244</v>
      </c>
      <c r="J18" s="678">
        <f>IF(ISERROR(I18/H18),"n.m.",IF(ABS((I18/ABS(H18)))&gt;=1,"n.m.",(I18/ABS(H18))))</f>
        <v>3.4327518289251548E-2</v>
      </c>
      <c r="L18" s="559"/>
      <c r="M18" s="234"/>
    </row>
    <row r="19" spans="1:15" s="204" customFormat="1" ht="18" customHeight="1" x14ac:dyDescent="0.2">
      <c r="A19" s="160" t="s">
        <v>8</v>
      </c>
      <c r="B19" s="706">
        <f>'Wireless Stats History'!B19</f>
        <v>1105</v>
      </c>
      <c r="C19" s="684">
        <f>'Wireless Stats History'!F19</f>
        <v>1173</v>
      </c>
      <c r="D19" s="581">
        <f>B19-C19</f>
        <v>-68</v>
      </c>
      <c r="E19" s="707">
        <f>IF(ISERROR(D19/C19),"n.m.",IF(ABS((D19/ABS(C19)))&gt;=1,"n.m.",(D19/ABS(C19))))</f>
        <v>-5.7971014492753624E-2</v>
      </c>
      <c r="F19" s="172"/>
      <c r="G19" s="706">
        <f>B19</f>
        <v>1105</v>
      </c>
      <c r="H19" s="684">
        <f>C19</f>
        <v>1173</v>
      </c>
      <c r="I19" s="581">
        <f>G19-H19</f>
        <v>-68</v>
      </c>
      <c r="J19" s="707">
        <f>IF(ISERROR(I19/H19),"n.m.",IF(ABS((I19/ABS(H19)))&gt;=1,"n.m.",(I19/ABS(H19))))</f>
        <v>-5.7971014492753624E-2</v>
      </c>
      <c r="L19" s="559"/>
    </row>
    <row r="20" spans="1:15" s="204" customFormat="1" ht="18" customHeight="1" x14ac:dyDescent="0.2">
      <c r="A20" s="160" t="s">
        <v>6</v>
      </c>
      <c r="B20" s="702">
        <f>+'Wireless Stats History'!B20</f>
        <v>8457</v>
      </c>
      <c r="C20" s="582">
        <f>SUM(C18:C19)</f>
        <v>8281</v>
      </c>
      <c r="D20" s="148">
        <f>B20-C20</f>
        <v>176</v>
      </c>
      <c r="E20" s="678">
        <f>IF(ISERROR(D20/C20),"n.m.",IF(ABS((D20/ABS(C20)))&gt;=1,"n.m.",(D20/ABS(C20))))</f>
        <v>2.1253471802922353E-2</v>
      </c>
      <c r="F20" s="172"/>
      <c r="G20" s="702">
        <f>SUM(G18:G19)</f>
        <v>8457</v>
      </c>
      <c r="H20" s="582">
        <f>SUM(H18:H19)</f>
        <v>8281</v>
      </c>
      <c r="I20" s="148">
        <f>SUM(I18:I19)</f>
        <v>176</v>
      </c>
      <c r="J20" s="678">
        <f>IF(ISERROR(I20/H20),"n.m.",IF(ABS((I20/ABS(H20)))&gt;=1,"n.m.",(I20/ABS(H20))))</f>
        <v>2.1253471802922353E-2</v>
      </c>
      <c r="L20" s="559"/>
      <c r="N20" s="234"/>
    </row>
    <row r="21" spans="1:15" s="204" customFormat="1" ht="18" customHeight="1" x14ac:dyDescent="0.2">
      <c r="A21" s="160"/>
      <c r="B21" s="588"/>
      <c r="C21" s="589"/>
      <c r="D21" s="589"/>
      <c r="E21" s="590"/>
      <c r="F21" s="591"/>
      <c r="G21" s="588"/>
      <c r="H21" s="589"/>
      <c r="I21" s="589"/>
      <c r="J21" s="685"/>
      <c r="N21" s="416"/>
      <c r="O21" s="416"/>
    </row>
    <row r="22" spans="1:15" s="204" customFormat="1" ht="18" customHeight="1" x14ac:dyDescent="0.25">
      <c r="A22" s="227" t="s">
        <v>225</v>
      </c>
      <c r="B22" s="710">
        <f>'Wireless Stats History'!B22</f>
        <v>63.74</v>
      </c>
      <c r="C22" s="592">
        <f>'Wireless Stats History'!F22</f>
        <v>63.34</v>
      </c>
      <c r="D22" s="592">
        <f>B22-C22</f>
        <v>0.39999999999999858</v>
      </c>
      <c r="E22" s="678">
        <f>IF(ISERROR(D22/C22),"n.m.",IF(ABS((D22/ABS(C22)))&gt;=1,"n.m.",(D22/ABS(C22))))</f>
        <v>6.3151247237132708E-3</v>
      </c>
      <c r="F22" s="591"/>
      <c r="G22" s="710">
        <f>'Wireless Stats History'!K22</f>
        <v>63.45</v>
      </c>
      <c r="H22" s="592">
        <f>'Wireless Stats History'!L22</f>
        <v>62.25</v>
      </c>
      <c r="I22" s="592">
        <f>G22-H22</f>
        <v>1.2000000000000028</v>
      </c>
      <c r="J22" s="679">
        <f>(+G22-H22)/H22</f>
        <v>1.9277108433734987E-2</v>
      </c>
    </row>
    <row r="23" spans="1:15" s="204" customFormat="1" ht="18" customHeight="1" x14ac:dyDescent="0.2">
      <c r="A23" s="160"/>
      <c r="B23" s="593"/>
      <c r="C23" s="233"/>
      <c r="D23" s="233"/>
      <c r="E23" s="587"/>
      <c r="F23" s="172"/>
      <c r="G23" s="593"/>
      <c r="H23" s="233"/>
      <c r="I23" s="233"/>
      <c r="J23" s="587"/>
    </row>
    <row r="24" spans="1:15" s="204" customFormat="1" ht="18" customHeight="1" x14ac:dyDescent="0.25">
      <c r="A24" s="227" t="s">
        <v>226</v>
      </c>
      <c r="B24" s="594"/>
      <c r="C24" s="595"/>
      <c r="D24" s="596"/>
      <c r="E24" s="597"/>
      <c r="F24" s="172"/>
      <c r="G24" s="594"/>
      <c r="H24" s="595"/>
      <c r="I24" s="596"/>
      <c r="J24" s="597"/>
    </row>
    <row r="25" spans="1:15" s="204" customFormat="1" ht="18" customHeight="1" x14ac:dyDescent="0.2">
      <c r="A25" s="299" t="s">
        <v>130</v>
      </c>
      <c r="B25" s="594">
        <f>'Wireless Stats History'!B25</f>
        <v>1.3223947049687032E-2</v>
      </c>
      <c r="C25" s="595">
        <f>'Wireless Stats History'!F25</f>
        <v>1.43E-2</v>
      </c>
      <c r="D25" s="596">
        <f>(B25-C25)*100</f>
        <v>-0.10760529503129682</v>
      </c>
      <c r="E25" s="597" t="s">
        <v>113</v>
      </c>
      <c r="F25" s="172"/>
      <c r="G25" s="594">
        <f>'Wireless Stats History'!K25</f>
        <v>1.2634050717257527E-2</v>
      </c>
      <c r="H25" s="595">
        <f>'Wireless Stats History'!L25</f>
        <v>1.41E-2</v>
      </c>
      <c r="I25" s="596">
        <f>(G25-H25)*100</f>
        <v>-0.1465949282742473</v>
      </c>
      <c r="J25" s="597" t="s">
        <v>113</v>
      </c>
    </row>
    <row r="26" spans="1:15" s="204" customFormat="1" ht="18" customHeight="1" x14ac:dyDescent="0.2">
      <c r="A26" s="299" t="s">
        <v>131</v>
      </c>
      <c r="B26" s="594">
        <f>'Wireless Stats History'!B26</f>
        <v>1.0077423512774375E-2</v>
      </c>
      <c r="C26" s="595">
        <f>'Wireless Stats History'!F26</f>
        <v>9.4000000000000004E-3</v>
      </c>
      <c r="D26" s="596">
        <f>(B26-C26)*100</f>
        <v>6.7742351277437496E-2</v>
      </c>
      <c r="E26" s="597" t="s">
        <v>113</v>
      </c>
      <c r="F26" s="172"/>
      <c r="G26" s="594">
        <f>'Wireless Stats History'!K26</f>
        <v>9.3559284521076858E-3</v>
      </c>
      <c r="H26" s="595">
        <f>'Wireless Stats History'!L26</f>
        <v>9.2999999999999992E-3</v>
      </c>
      <c r="I26" s="596">
        <f>(G26-H26)*100</f>
        <v>5.5928452107686585E-3</v>
      </c>
      <c r="J26" s="597" t="s">
        <v>113</v>
      </c>
    </row>
    <row r="27" spans="1:15" s="204" customFormat="1" ht="18" customHeight="1" x14ac:dyDescent="0.2">
      <c r="A27" s="160"/>
      <c r="B27" s="586"/>
      <c r="C27" s="233"/>
      <c r="D27" s="233"/>
      <c r="E27" s="587"/>
      <c r="F27" s="172"/>
      <c r="G27" s="586"/>
      <c r="H27" s="233"/>
      <c r="I27" s="233"/>
      <c r="J27" s="587"/>
    </row>
    <row r="28" spans="1:15" s="172" customFormat="1" ht="18.75" x14ac:dyDescent="0.25">
      <c r="A28" s="227" t="s">
        <v>227</v>
      </c>
      <c r="B28" s="711">
        <f>'Wireless Stats History'!B28</f>
        <v>471.88291937517732</v>
      </c>
      <c r="C28" s="691">
        <f>'Wireless Stats History'!F28</f>
        <v>433</v>
      </c>
      <c r="D28" s="691">
        <f>B28-C28</f>
        <v>38.882919375177323</v>
      </c>
      <c r="E28" s="678">
        <f>IF(ISERROR(D28/C28),"n.m.",IF(ABS((D28/ABS(C28)))&gt;=1,"n.m.",(D28/ABS(C28))))</f>
        <v>8.9798890011956872E-2</v>
      </c>
      <c r="G28" s="711">
        <f>'Wireless Stats History'!K28</f>
        <v>417.66822764147355</v>
      </c>
      <c r="H28" s="691">
        <f>'Wireless Stats History'!L28</f>
        <v>385</v>
      </c>
      <c r="I28" s="691">
        <f>G28-H28</f>
        <v>32.66822764147355</v>
      </c>
      <c r="J28" s="678">
        <f>IF(ISERROR(I28/H28),"n.m.",IF(ABS((I28/ABS(H28)))&gt;=1,"n.m.",(I28/ABS(H28))))</f>
        <v>8.485253932850273E-2</v>
      </c>
    </row>
    <row r="29" spans="1:15" s="216" customFormat="1" ht="18" customHeight="1" x14ac:dyDescent="0.25">
      <c r="A29" s="227" t="s">
        <v>203</v>
      </c>
      <c r="B29" s="703">
        <f>'Wireless Stats History'!B29</f>
        <v>0.16950824812492499</v>
      </c>
      <c r="C29" s="688">
        <f>'Wireless Stats History'!F29</f>
        <v>0.14299999999999999</v>
      </c>
      <c r="D29" s="712">
        <f>(B29-C29)*100</f>
        <v>2.6508248124925</v>
      </c>
      <c r="E29" s="713" t="s">
        <v>113</v>
      </c>
      <c r="F29" s="306"/>
      <c r="G29" s="703">
        <f>'Wireless Stats History'!K29</f>
        <v>0.13888350845933298</v>
      </c>
      <c r="H29" s="688">
        <f>'Wireless Stats History'!L29</f>
        <v>0.11799999999999999</v>
      </c>
      <c r="I29" s="712">
        <f>(G29-H29)*100</f>
        <v>2.0883508459332982</v>
      </c>
      <c r="J29" s="713" t="s">
        <v>113</v>
      </c>
      <c r="K29" s="506"/>
      <c r="L29" s="635"/>
    </row>
    <row r="30" spans="1:15" s="204" customFormat="1" ht="18" customHeight="1" x14ac:dyDescent="0.25">
      <c r="A30" s="686" t="s">
        <v>190</v>
      </c>
      <c r="B30" s="580">
        <f>'Wireless Stats History'!B30</f>
        <v>609.44100000000003</v>
      </c>
      <c r="C30" s="232">
        <f>'Wireless Stats History'!F30</f>
        <v>578</v>
      </c>
      <c r="D30" s="148">
        <f>B30-C30</f>
        <v>31.441000000000031</v>
      </c>
      <c r="E30" s="678">
        <f>IF(ISERROR(D30/C30),"n.m.",IF(ABS((D30/ABS(C30)))&gt;=1,"n.m.",(D30/ABS(C30))))</f>
        <v>5.4396193771626349E-2</v>
      </c>
      <c r="F30" s="172"/>
      <c r="G30" s="580">
        <f>SUM('Wireless Stats History'!B30:E30)</f>
        <v>2169.4409999999998</v>
      </c>
      <c r="H30" s="232">
        <f>'Wireless Stats History'!L30</f>
        <v>1971</v>
      </c>
      <c r="I30" s="148">
        <f>G30-H30</f>
        <v>198.4409999999998</v>
      </c>
      <c r="J30" s="678">
        <f>IF(ISERROR(I30/H30),"n.m.",IF(ABS((I30/ABS(H30)))&gt;=1,"n.m.",(I30/ABS(H30))))</f>
        <v>0.10068036529680355</v>
      </c>
    </row>
    <row r="31" spans="1:15" s="204" customFormat="1" ht="15.75" x14ac:dyDescent="0.25">
      <c r="A31" s="227"/>
      <c r="B31" s="580"/>
      <c r="C31" s="616"/>
      <c r="D31" s="708"/>
      <c r="E31" s="679"/>
      <c r="F31" s="172"/>
      <c r="G31" s="580"/>
      <c r="H31" s="616"/>
      <c r="I31" s="708"/>
      <c r="J31" s="679"/>
    </row>
    <row r="32" spans="1:15" s="204" customFormat="1" ht="18.75" x14ac:dyDescent="0.25">
      <c r="A32" s="227" t="s">
        <v>204</v>
      </c>
      <c r="B32" s="602">
        <f>'Wireless Stats History'!B32</f>
        <v>35.700000000000003</v>
      </c>
      <c r="C32" s="714">
        <f>'Wireless Stats History'!F32</f>
        <v>35.299999999999997</v>
      </c>
      <c r="D32" s="603">
        <f>B32-C32</f>
        <v>0.40000000000000568</v>
      </c>
      <c r="E32" s="678">
        <f>IF(ISERROR(D32/C32),"n.m.",IF(ABS((D32/ABS(C32)))&gt;=1,"n.m.",(D32/ABS(C32))))</f>
        <v>1.1331444759206961E-2</v>
      </c>
      <c r="F32" s="602"/>
      <c r="G32" s="602">
        <f>'Wireless Stats History'!B32</f>
        <v>35.700000000000003</v>
      </c>
      <c r="H32" s="714">
        <f>'Wireless Stats History'!F32</f>
        <v>35.299999999999997</v>
      </c>
      <c r="I32" s="603">
        <f>G32-H32</f>
        <v>0.40000000000000568</v>
      </c>
      <c r="J32" s="679">
        <f>(+G32-H32)/H32</f>
        <v>1.1331444759206961E-2</v>
      </c>
    </row>
    <row r="33" spans="1:19" s="204" customFormat="1" ht="18.75" x14ac:dyDescent="0.25">
      <c r="A33" s="227" t="s">
        <v>205</v>
      </c>
      <c r="B33" s="602">
        <f>'Wireless Stats History'!B33</f>
        <v>34.9</v>
      </c>
      <c r="C33" s="715">
        <f>'Wireless Stats History'!F33</f>
        <v>31.7</v>
      </c>
      <c r="D33" s="603">
        <f>B33-C33</f>
        <v>3.1999999999999993</v>
      </c>
      <c r="E33" s="678">
        <f>IF(ISERROR(D33/C33),"n.m.",IF(ABS((D33/ABS(C33)))&gt;=1,"n.m.",(D33/ABS(C33))))</f>
        <v>0.10094637223974762</v>
      </c>
      <c r="F33" s="602"/>
      <c r="G33" s="602">
        <f>'Wireless Stats History'!B33</f>
        <v>34.9</v>
      </c>
      <c r="H33" s="714">
        <f>'Wireless Stats History'!F33</f>
        <v>31.7</v>
      </c>
      <c r="I33" s="603">
        <f>G33-H33</f>
        <v>3.1999999999999993</v>
      </c>
      <c r="J33" s="679">
        <f>(+G33-H33)/H33</f>
        <v>0.10094637223974762</v>
      </c>
    </row>
    <row r="34" spans="1:19" s="204" customFormat="1" ht="8.25" customHeight="1" x14ac:dyDescent="0.2">
      <c r="A34" s="160"/>
      <c r="B34" s="149"/>
      <c r="C34" s="150"/>
      <c r="D34" s="150"/>
      <c r="E34" s="231"/>
      <c r="F34" s="172"/>
      <c r="G34" s="149"/>
      <c r="H34" s="150"/>
      <c r="I34" s="150"/>
      <c r="J34" s="231"/>
    </row>
    <row r="35" spans="1:19" s="204" customFormat="1" ht="8.25" customHeight="1" x14ac:dyDescent="0.2">
      <c r="B35" s="173"/>
      <c r="C35" s="173"/>
      <c r="D35" s="173"/>
      <c r="E35" s="173"/>
      <c r="F35" s="172"/>
      <c r="G35" s="173"/>
      <c r="H35" s="173"/>
      <c r="I35" s="173"/>
      <c r="J35" s="173"/>
    </row>
    <row r="36" spans="1:19" s="204" customFormat="1" ht="16.5" x14ac:dyDescent="0.2">
      <c r="A36" s="804" t="s">
        <v>169</v>
      </c>
      <c r="B36" s="804"/>
      <c r="C36" s="804"/>
      <c r="D36" s="804"/>
      <c r="E36" s="804"/>
      <c r="F36" s="804"/>
      <c r="G36" s="804"/>
      <c r="H36" s="804"/>
      <c r="I36" s="804"/>
      <c r="J36" s="804"/>
      <c r="K36" s="804"/>
      <c r="L36" s="804"/>
    </row>
    <row r="37" spans="1:19" s="160" customFormat="1" ht="15" customHeight="1" x14ac:dyDescent="0.2">
      <c r="A37" s="812" t="s">
        <v>230</v>
      </c>
      <c r="B37" s="812"/>
      <c r="C37" s="812"/>
      <c r="D37" s="812"/>
      <c r="E37" s="812"/>
      <c r="F37" s="812"/>
      <c r="G37" s="812"/>
      <c r="H37" s="812"/>
      <c r="I37" s="812"/>
      <c r="J37" s="812"/>
      <c r="K37" s="812"/>
      <c r="L37" s="812"/>
      <c r="M37" s="216"/>
      <c r="N37" s="216"/>
      <c r="O37" s="216"/>
      <c r="P37" s="216"/>
      <c r="Q37" s="216"/>
      <c r="R37" s="216"/>
    </row>
    <row r="38" spans="1:19" s="160" customFormat="1" ht="15" customHeight="1" x14ac:dyDescent="0.2">
      <c r="A38" s="812"/>
      <c r="B38" s="812"/>
      <c r="C38" s="812"/>
      <c r="D38" s="812"/>
      <c r="E38" s="812"/>
      <c r="F38" s="812"/>
      <c r="G38" s="812"/>
      <c r="H38" s="812"/>
      <c r="I38" s="812"/>
      <c r="J38" s="812"/>
      <c r="K38" s="812"/>
      <c r="L38" s="812"/>
      <c r="M38" s="216"/>
      <c r="N38" s="216"/>
      <c r="O38" s="216"/>
      <c r="P38" s="216"/>
      <c r="Q38" s="216"/>
      <c r="R38" s="216"/>
    </row>
    <row r="39" spans="1:19" s="160" customFormat="1" ht="15" customHeight="1" x14ac:dyDescent="0.2">
      <c r="A39" s="812"/>
      <c r="B39" s="812"/>
      <c r="C39" s="812"/>
      <c r="D39" s="812"/>
      <c r="E39" s="812"/>
      <c r="F39" s="812"/>
      <c r="G39" s="812"/>
      <c r="H39" s="812"/>
      <c r="I39" s="812"/>
      <c r="J39" s="812"/>
      <c r="K39" s="812"/>
      <c r="L39" s="812"/>
      <c r="M39" s="216"/>
      <c r="N39" s="216"/>
      <c r="O39" s="216"/>
      <c r="P39" s="216"/>
      <c r="Q39" s="216"/>
      <c r="R39" s="216"/>
    </row>
    <row r="40" spans="1:19" s="204" customFormat="1" ht="18.75" customHeight="1" x14ac:dyDescent="0.2">
      <c r="A40" s="810" t="s">
        <v>216</v>
      </c>
      <c r="B40" s="810"/>
      <c r="C40" s="810"/>
      <c r="D40" s="810"/>
      <c r="E40" s="810"/>
      <c r="F40" s="810"/>
      <c r="G40" s="810"/>
      <c r="H40" s="810"/>
      <c r="I40" s="810"/>
      <c r="J40" s="810"/>
      <c r="K40" s="810"/>
      <c r="L40" s="810"/>
      <c r="M40" s="189"/>
      <c r="N40" s="189"/>
      <c r="O40" s="189"/>
      <c r="P40" s="189"/>
      <c r="Q40" s="189"/>
      <c r="R40" s="189"/>
      <c r="S40" s="189"/>
    </row>
    <row r="41" spans="1:19" s="204" customFormat="1" ht="16.5" x14ac:dyDescent="0.2">
      <c r="A41" s="810" t="s">
        <v>217</v>
      </c>
      <c r="B41" s="810"/>
      <c r="C41" s="810"/>
      <c r="D41" s="810"/>
      <c r="E41" s="810"/>
      <c r="F41" s="810"/>
      <c r="G41" s="810"/>
      <c r="H41" s="810"/>
      <c r="I41" s="810"/>
      <c r="J41" s="810"/>
      <c r="K41" s="810"/>
      <c r="L41" s="810"/>
      <c r="M41" s="189"/>
      <c r="N41" s="189"/>
      <c r="O41" s="189"/>
      <c r="P41" s="189"/>
      <c r="Q41" s="189"/>
      <c r="R41" s="189"/>
      <c r="S41" s="189"/>
    </row>
    <row r="42" spans="1:19" s="204" customFormat="1" x14ac:dyDescent="0.2">
      <c r="A42" s="238"/>
      <c r="B42" s="238"/>
      <c r="C42" s="238"/>
      <c r="D42" s="238"/>
      <c r="E42" s="238"/>
      <c r="F42" s="690"/>
      <c r="G42" s="238"/>
      <c r="H42" s="238"/>
      <c r="I42" s="238"/>
      <c r="J42" s="238"/>
      <c r="K42" s="238"/>
      <c r="L42" s="238"/>
    </row>
    <row r="43" spans="1:19" s="204" customFormat="1" ht="15.75" customHeight="1" x14ac:dyDescent="0.2">
      <c r="A43" s="238"/>
      <c r="B43" s="238"/>
      <c r="C43" s="238"/>
      <c r="D43" s="238"/>
      <c r="E43" s="238"/>
      <c r="F43" s="690"/>
      <c r="G43" s="238"/>
      <c r="H43" s="238"/>
      <c r="I43" s="238"/>
      <c r="J43" s="238"/>
      <c r="K43" s="238"/>
      <c r="L43" s="238"/>
    </row>
    <row r="44" spans="1:19" s="204" customFormat="1" ht="18" customHeight="1" x14ac:dyDescent="0.2">
      <c r="A44" s="238"/>
      <c r="B44" s="238"/>
      <c r="C44" s="238"/>
      <c r="D44" s="238"/>
      <c r="E44" s="238"/>
      <c r="F44" s="690"/>
      <c r="G44" s="238"/>
      <c r="H44" s="238"/>
      <c r="I44" s="238"/>
      <c r="J44" s="238"/>
    </row>
    <row r="45" spans="1:19" s="204" customFormat="1" ht="18" customHeight="1" x14ac:dyDescent="0.2">
      <c r="F45" s="172"/>
    </row>
    <row r="46" spans="1:19" s="204" customFormat="1" ht="18" customHeight="1" x14ac:dyDescent="0.2">
      <c r="F46" s="172"/>
    </row>
    <row r="47" spans="1:19" s="204" customFormat="1" ht="18" customHeight="1" x14ac:dyDescent="0.2">
      <c r="F47" s="172"/>
    </row>
    <row r="48" spans="1:19" s="204" customFormat="1" ht="21" customHeight="1" x14ac:dyDescent="0.2">
      <c r="F48" s="172"/>
    </row>
    <row r="49" spans="1:10" s="204" customFormat="1" ht="21" customHeight="1" x14ac:dyDescent="0.2">
      <c r="A49" s="572"/>
      <c r="F49" s="172"/>
    </row>
    <row r="50" spans="1:10" s="204" customFormat="1" ht="18" customHeight="1" x14ac:dyDescent="0.2">
      <c r="F50" s="172"/>
    </row>
    <row r="51" spans="1:10" ht="18" customHeight="1" x14ac:dyDescent="0.2">
      <c r="A51" s="204"/>
      <c r="B51" s="204"/>
      <c r="C51" s="204"/>
      <c r="D51" s="204"/>
      <c r="E51" s="204"/>
      <c r="G51" s="204"/>
      <c r="H51" s="204"/>
      <c r="I51" s="204"/>
      <c r="J51" s="204"/>
    </row>
  </sheetData>
  <mergeCells count="8">
    <mergeCell ref="A41:L41"/>
    <mergeCell ref="A36:L36"/>
    <mergeCell ref="A1:J1"/>
    <mergeCell ref="A2:J2"/>
    <mergeCell ref="B5:E5"/>
    <mergeCell ref="G5:J5"/>
    <mergeCell ref="A40:L40"/>
    <mergeCell ref="A37:L39"/>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G10:H12 D28:F28 D30:F30"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63"/>
  <sheetViews>
    <sheetView showGridLines="0" tabSelected="1" defaultGridColor="0" colorId="8" zoomScale="75" zoomScaleNormal="75" zoomScaleSheetLayoutView="70" zoomScalePageLayoutView="70" workbookViewId="0">
      <selection activeCell="C19" sqref="C19"/>
    </sheetView>
  </sheetViews>
  <sheetFormatPr defaultColWidth="8.85546875" defaultRowHeight="18" customHeight="1" x14ac:dyDescent="0.2"/>
  <cols>
    <col min="1" max="1" width="80.85546875" style="159" customWidth="1"/>
    <col min="2" max="2" width="12" style="159" customWidth="1"/>
    <col min="3" max="3" width="12.7109375" style="159" customWidth="1"/>
    <col min="4" max="4" width="12.7109375" style="204" customWidth="1"/>
    <col min="5" max="5" width="14.5703125" style="159" customWidth="1"/>
    <col min="6" max="9" width="12.7109375" style="159" customWidth="1"/>
    <col min="10" max="10" width="4.28515625" style="159" customWidth="1"/>
    <col min="11" max="11" width="13.5703125" style="204" customWidth="1"/>
    <col min="12" max="12" width="13.42578125" style="159" customWidth="1"/>
    <col min="13" max="16" width="11.5703125" style="189" customWidth="1"/>
    <col min="17" max="17" width="9.140625" style="189" customWidth="1"/>
    <col min="18" max="18" width="13.7109375" style="189" customWidth="1"/>
    <col min="19" max="16384" width="8.85546875" style="159"/>
  </cols>
  <sheetData>
    <row r="1" spans="1:19" ht="24" customHeight="1" x14ac:dyDescent="0.35">
      <c r="A1" s="794" t="s">
        <v>51</v>
      </c>
      <c r="B1" s="794"/>
      <c r="C1" s="794"/>
      <c r="D1" s="794"/>
      <c r="E1" s="794"/>
      <c r="F1" s="794"/>
      <c r="G1" s="794"/>
      <c r="H1" s="794"/>
      <c r="I1" s="794"/>
      <c r="J1" s="794"/>
      <c r="K1" s="794"/>
      <c r="L1" s="794"/>
    </row>
    <row r="2" spans="1:19" s="385" customFormat="1" ht="24" customHeight="1" x14ac:dyDescent="0.3">
      <c r="A2" s="795" t="s">
        <v>176</v>
      </c>
      <c r="B2" s="795"/>
      <c r="C2" s="795"/>
      <c r="D2" s="795"/>
      <c r="E2" s="795"/>
      <c r="F2" s="795"/>
      <c r="G2" s="795"/>
      <c r="H2" s="795"/>
      <c r="I2" s="795"/>
      <c r="J2" s="795"/>
      <c r="K2" s="795"/>
      <c r="L2" s="795"/>
      <c r="M2" s="189"/>
      <c r="N2" s="189"/>
      <c r="O2" s="189"/>
      <c r="P2" s="189"/>
      <c r="Q2" s="189"/>
      <c r="R2" s="189"/>
    </row>
    <row r="3" spans="1:19" s="385" customFormat="1" ht="18" customHeight="1" x14ac:dyDescent="0.3">
      <c r="A3" s="289"/>
      <c r="B3" s="289"/>
      <c r="C3" s="289"/>
      <c r="D3" s="330"/>
      <c r="E3" s="289"/>
      <c r="F3" s="289"/>
      <c r="G3" s="289"/>
      <c r="H3" s="289"/>
      <c r="I3" s="391"/>
      <c r="K3" s="288"/>
      <c r="L3" s="187" t="s">
        <v>3</v>
      </c>
      <c r="M3" s="189"/>
      <c r="N3" s="189"/>
      <c r="O3" s="189"/>
      <c r="P3" s="189"/>
      <c r="Q3" s="189"/>
      <c r="R3" s="189"/>
    </row>
    <row r="4" spans="1:19" ht="18" customHeight="1" x14ac:dyDescent="0.2">
      <c r="F4" s="468"/>
      <c r="H4" s="392"/>
      <c r="I4" s="392"/>
    </row>
    <row r="5" spans="1:19" ht="18" customHeight="1" x14ac:dyDescent="0.25">
      <c r="A5" s="189"/>
      <c r="B5" s="813" t="s">
        <v>25</v>
      </c>
      <c r="C5" s="814"/>
      <c r="D5" s="814"/>
      <c r="E5" s="814"/>
      <c r="F5" s="814"/>
      <c r="G5" s="814"/>
      <c r="H5" s="814"/>
      <c r="I5" s="815"/>
      <c r="J5" s="554"/>
      <c r="K5" s="165" t="s">
        <v>26</v>
      </c>
      <c r="L5" s="165" t="s">
        <v>26</v>
      </c>
    </row>
    <row r="6" spans="1:19" ht="18" customHeight="1" x14ac:dyDescent="0.25">
      <c r="A6" s="190"/>
      <c r="B6" s="168" t="s">
        <v>193</v>
      </c>
      <c r="C6" s="169" t="s">
        <v>194</v>
      </c>
      <c r="D6" s="169" t="s">
        <v>195</v>
      </c>
      <c r="E6" s="169" t="s">
        <v>196</v>
      </c>
      <c r="F6" s="169" t="s">
        <v>155</v>
      </c>
      <c r="G6" s="169" t="s">
        <v>156</v>
      </c>
      <c r="H6" s="169" t="s">
        <v>157</v>
      </c>
      <c r="I6" s="170" t="s">
        <v>158</v>
      </c>
      <c r="K6" s="168">
        <v>2015</v>
      </c>
      <c r="L6" s="171">
        <v>2014</v>
      </c>
    </row>
    <row r="7" spans="1:19" s="172" customFormat="1" ht="18" customHeight="1" x14ac:dyDescent="0.25">
      <c r="A7" s="376" t="s">
        <v>54</v>
      </c>
      <c r="B7" s="393"/>
      <c r="C7" s="173"/>
      <c r="D7" s="173"/>
      <c r="E7" s="175"/>
      <c r="F7" s="173"/>
      <c r="G7" s="173"/>
      <c r="H7" s="173"/>
      <c r="I7" s="175"/>
      <c r="K7" s="393" t="s">
        <v>3</v>
      </c>
      <c r="L7" s="174"/>
      <c r="M7" s="189"/>
      <c r="N7" s="189"/>
      <c r="O7" s="189"/>
      <c r="P7" s="189"/>
      <c r="Q7" s="189"/>
      <c r="R7" s="189"/>
    </row>
    <row r="8" spans="1:19" s="172" customFormat="1" ht="18" customHeight="1" x14ac:dyDescent="0.2">
      <c r="A8" s="172" t="s">
        <v>7</v>
      </c>
      <c r="B8" s="580">
        <v>273</v>
      </c>
      <c r="C8" s="148">
        <v>269</v>
      </c>
      <c r="D8" s="148">
        <v>249</v>
      </c>
      <c r="E8" s="599">
        <v>223</v>
      </c>
      <c r="F8" s="580">
        <v>308</v>
      </c>
      <c r="G8" s="148">
        <v>286</v>
      </c>
      <c r="H8" s="148">
        <v>247</v>
      </c>
      <c r="I8" s="599">
        <v>234</v>
      </c>
      <c r="J8" s="394"/>
      <c r="K8" s="580">
        <f>SUM(B8:E8)</f>
        <v>1014</v>
      </c>
      <c r="L8" s="395">
        <f>SUM(F8:I8)</f>
        <v>1075</v>
      </c>
      <c r="M8" s="341"/>
      <c r="N8" s="189"/>
      <c r="O8" s="189"/>
      <c r="P8" s="189"/>
      <c r="Q8" s="189"/>
      <c r="R8" s="189"/>
    </row>
    <row r="9" spans="1:19" s="172" customFormat="1" ht="18" customHeight="1" x14ac:dyDescent="0.2">
      <c r="A9" s="172" t="s">
        <v>8</v>
      </c>
      <c r="B9" s="585">
        <v>98</v>
      </c>
      <c r="C9" s="581">
        <v>121</v>
      </c>
      <c r="D9" s="581">
        <v>106</v>
      </c>
      <c r="E9" s="600">
        <v>104</v>
      </c>
      <c r="F9" s="585">
        <v>131</v>
      </c>
      <c r="G9" s="581">
        <v>144</v>
      </c>
      <c r="H9" s="581">
        <v>132</v>
      </c>
      <c r="I9" s="600">
        <v>138</v>
      </c>
      <c r="J9" s="394"/>
      <c r="K9" s="580">
        <f>SUM(B9:E9)</f>
        <v>429</v>
      </c>
      <c r="L9" s="396">
        <f>SUM(F9:I9)</f>
        <v>545</v>
      </c>
      <c r="M9" s="189"/>
      <c r="N9" s="189"/>
      <c r="O9" s="189"/>
      <c r="P9" s="189"/>
      <c r="Q9" s="189"/>
      <c r="R9" s="189"/>
    </row>
    <row r="10" spans="1:19" s="172" customFormat="1" ht="18" customHeight="1" x14ac:dyDescent="0.2">
      <c r="A10" s="172" t="s">
        <v>6</v>
      </c>
      <c r="B10" s="702">
        <f t="shared" ref="B10:I10" si="0">SUM(B8:B9)</f>
        <v>371</v>
      </c>
      <c r="C10" s="582">
        <f t="shared" si="0"/>
        <v>390</v>
      </c>
      <c r="D10" s="582">
        <f>SUM(D8:D9)</f>
        <v>355</v>
      </c>
      <c r="E10" s="601">
        <f t="shared" si="0"/>
        <v>327</v>
      </c>
      <c r="F10" s="582">
        <f t="shared" si="0"/>
        <v>439</v>
      </c>
      <c r="G10" s="582">
        <f t="shared" si="0"/>
        <v>430</v>
      </c>
      <c r="H10" s="582">
        <f t="shared" si="0"/>
        <v>379</v>
      </c>
      <c r="I10" s="601">
        <f t="shared" si="0"/>
        <v>372</v>
      </c>
      <c r="J10" s="394"/>
      <c r="K10" s="702">
        <f>SUM(K8:K9)</f>
        <v>1443</v>
      </c>
      <c r="L10" s="398">
        <f>SUM(L8:L9)</f>
        <v>1620</v>
      </c>
      <c r="M10" s="189"/>
      <c r="N10" s="189"/>
      <c r="O10" s="189"/>
      <c r="P10" s="189"/>
      <c r="Q10" s="189"/>
      <c r="R10" s="189"/>
    </row>
    <row r="11" spans="1:19" s="172" customFormat="1" ht="14.25" customHeight="1" x14ac:dyDescent="0.2">
      <c r="A11" s="204"/>
      <c r="B11" s="602"/>
      <c r="C11" s="603"/>
      <c r="D11" s="603"/>
      <c r="E11" s="604"/>
      <c r="F11" s="603"/>
      <c r="G11" s="603"/>
      <c r="H11" s="603"/>
      <c r="I11" s="604"/>
      <c r="J11" s="271"/>
      <c r="K11" s="586"/>
      <c r="L11" s="270"/>
      <c r="M11" s="189"/>
      <c r="N11" s="189"/>
      <c r="O11" s="189"/>
      <c r="P11" s="189"/>
      <c r="Q11" s="189"/>
      <c r="R11" s="189"/>
    </row>
    <row r="12" spans="1:19" s="172" customFormat="1" ht="18" customHeight="1" x14ac:dyDescent="0.25">
      <c r="A12" s="320" t="s">
        <v>181</v>
      </c>
      <c r="B12" s="584"/>
      <c r="C12" s="232"/>
      <c r="D12" s="232"/>
      <c r="E12" s="605"/>
      <c r="F12" s="232"/>
      <c r="G12" s="232"/>
      <c r="H12" s="232"/>
      <c r="I12" s="605"/>
      <c r="J12" s="397"/>
      <c r="K12" s="584" t="s">
        <v>3</v>
      </c>
      <c r="L12" s="263"/>
      <c r="M12" s="189"/>
      <c r="N12" s="189"/>
      <c r="O12" s="189"/>
      <c r="P12" s="189"/>
      <c r="Q12" s="189"/>
      <c r="R12" s="189"/>
    </row>
    <row r="13" spans="1:19" s="172" customFormat="1" ht="18" customHeight="1" x14ac:dyDescent="0.2">
      <c r="A13" s="160" t="s">
        <v>7</v>
      </c>
      <c r="B13" s="580">
        <v>62</v>
      </c>
      <c r="C13" s="148">
        <v>69</v>
      </c>
      <c r="D13" s="148">
        <v>76</v>
      </c>
      <c r="E13" s="599">
        <v>37</v>
      </c>
      <c r="F13" s="580">
        <v>118</v>
      </c>
      <c r="G13" s="148">
        <v>113</v>
      </c>
      <c r="H13" s="148">
        <v>78</v>
      </c>
      <c r="I13" s="599">
        <v>48</v>
      </c>
      <c r="J13" s="394"/>
      <c r="K13" s="580">
        <f>SUM(B13:E13)</f>
        <v>244</v>
      </c>
      <c r="L13" s="395">
        <f>SUM(F13:I13)</f>
        <v>357</v>
      </c>
      <c r="M13" s="216"/>
      <c r="N13" s="216"/>
      <c r="O13" s="216"/>
      <c r="P13" s="216"/>
      <c r="Q13" s="216"/>
      <c r="R13" s="216"/>
      <c r="S13" s="160"/>
    </row>
    <row r="14" spans="1:19" s="172" customFormat="1" ht="18" customHeight="1" x14ac:dyDescent="0.2">
      <c r="A14" s="160" t="s">
        <v>8</v>
      </c>
      <c r="B14" s="585">
        <v>-26</v>
      </c>
      <c r="C14" s="581">
        <v>0</v>
      </c>
      <c r="D14" s="581">
        <v>-13</v>
      </c>
      <c r="E14" s="600">
        <v>-29</v>
      </c>
      <c r="F14" s="585">
        <v>-32</v>
      </c>
      <c r="G14" s="581">
        <v>-6</v>
      </c>
      <c r="H14" s="581">
        <v>-29</v>
      </c>
      <c r="I14" s="600">
        <v>-38</v>
      </c>
      <c r="J14" s="394"/>
      <c r="K14" s="580">
        <f>SUM(B14:E14)</f>
        <v>-68</v>
      </c>
      <c r="L14" s="396">
        <f>SUM(F14:I14)</f>
        <v>-105</v>
      </c>
      <c r="M14" s="216"/>
      <c r="N14" s="346"/>
      <c r="O14" s="216"/>
      <c r="P14" s="216"/>
      <c r="Q14" s="216"/>
      <c r="R14" s="216"/>
      <c r="S14" s="160"/>
    </row>
    <row r="15" spans="1:19" s="172" customFormat="1" ht="18" customHeight="1" x14ac:dyDescent="0.2">
      <c r="A15" s="160" t="s">
        <v>6</v>
      </c>
      <c r="B15" s="702">
        <f>SUM(B13:B14)</f>
        <v>36</v>
      </c>
      <c r="C15" s="582">
        <f t="shared" ref="C15:I15" si="1">SUM(C13:C14)</f>
        <v>69</v>
      </c>
      <c r="D15" s="582">
        <f t="shared" si="1"/>
        <v>63</v>
      </c>
      <c r="E15" s="601">
        <f t="shared" si="1"/>
        <v>8</v>
      </c>
      <c r="F15" s="582">
        <f t="shared" si="1"/>
        <v>86</v>
      </c>
      <c r="G15" s="582">
        <f t="shared" si="1"/>
        <v>107</v>
      </c>
      <c r="H15" s="582">
        <f t="shared" si="1"/>
        <v>49</v>
      </c>
      <c r="I15" s="601">
        <f t="shared" si="1"/>
        <v>10</v>
      </c>
      <c r="J15" s="394"/>
      <c r="K15" s="702">
        <f>SUM(K13:K14)</f>
        <v>176</v>
      </c>
      <c r="L15" s="398">
        <f>SUM(L13:L14)</f>
        <v>252</v>
      </c>
      <c r="M15" s="216"/>
      <c r="N15" s="346"/>
      <c r="O15" s="216"/>
      <c r="P15" s="216"/>
      <c r="Q15" s="216"/>
      <c r="R15" s="216"/>
      <c r="S15" s="160"/>
    </row>
    <row r="16" spans="1:19" s="172" customFormat="1" ht="14.25" customHeight="1" x14ac:dyDescent="0.2">
      <c r="A16" s="160"/>
      <c r="B16" s="602"/>
      <c r="C16" s="603"/>
      <c r="D16" s="603"/>
      <c r="E16" s="604"/>
      <c r="F16" s="603"/>
      <c r="G16" s="603"/>
      <c r="H16" s="603"/>
      <c r="I16" s="604"/>
      <c r="J16" s="271"/>
      <c r="K16" s="586"/>
      <c r="L16" s="270"/>
      <c r="M16" s="216"/>
      <c r="N16" s="216"/>
      <c r="O16" s="216"/>
      <c r="P16" s="216"/>
      <c r="Q16" s="216"/>
      <c r="R16" s="216"/>
      <c r="S16" s="160"/>
    </row>
    <row r="17" spans="1:20" s="172" customFormat="1" ht="18" customHeight="1" x14ac:dyDescent="0.25">
      <c r="A17" s="376" t="s">
        <v>206</v>
      </c>
      <c r="B17" s="586"/>
      <c r="C17" s="233"/>
      <c r="D17" s="233"/>
      <c r="E17" s="587"/>
      <c r="F17" s="233"/>
      <c r="G17" s="233"/>
      <c r="H17" s="233"/>
      <c r="I17" s="587"/>
      <c r="K17" s="586"/>
      <c r="L17" s="270"/>
      <c r="M17" s="216"/>
      <c r="N17" s="216"/>
      <c r="O17" s="216"/>
      <c r="P17" s="216"/>
      <c r="Q17" s="216"/>
      <c r="R17" s="216"/>
      <c r="S17" s="160"/>
    </row>
    <row r="18" spans="1:20" s="204" customFormat="1" ht="18" customHeight="1" x14ac:dyDescent="0.2">
      <c r="A18" s="204" t="s">
        <v>7</v>
      </c>
      <c r="B18" s="580">
        <f>+C18+B13</f>
        <v>7352</v>
      </c>
      <c r="C18" s="148">
        <f>+D18+C13</f>
        <v>7290</v>
      </c>
      <c r="D18" s="148">
        <f>+D13+E18</f>
        <v>7221</v>
      </c>
      <c r="E18" s="599">
        <f>+F18+E13</f>
        <v>7145</v>
      </c>
      <c r="F18" s="580">
        <v>7108</v>
      </c>
      <c r="G18" s="148">
        <v>6990</v>
      </c>
      <c r="H18" s="148">
        <v>6877</v>
      </c>
      <c r="I18" s="599">
        <v>6799</v>
      </c>
      <c r="J18" s="394"/>
      <c r="K18" s="580">
        <f>B18</f>
        <v>7352</v>
      </c>
      <c r="L18" s="395">
        <f>F18</f>
        <v>7108</v>
      </c>
      <c r="M18" s="216"/>
      <c r="N18" s="346"/>
      <c r="O18" s="216"/>
      <c r="P18" s="216"/>
      <c r="Q18" s="216"/>
      <c r="R18" s="216"/>
      <c r="S18" s="160"/>
    </row>
    <row r="19" spans="1:20" s="204" customFormat="1" ht="18" customHeight="1" x14ac:dyDescent="0.2">
      <c r="A19" s="204" t="s">
        <v>8</v>
      </c>
      <c r="B19" s="585">
        <f>+C19+B14</f>
        <v>1105</v>
      </c>
      <c r="C19" s="581">
        <f>+D19+C14</f>
        <v>1131</v>
      </c>
      <c r="D19" s="581">
        <f>+D14+E19</f>
        <v>1131</v>
      </c>
      <c r="E19" s="600">
        <f>+F19+E14</f>
        <v>1144</v>
      </c>
      <c r="F19" s="585">
        <v>1173</v>
      </c>
      <c r="G19" s="581">
        <v>1205</v>
      </c>
      <c r="H19" s="581">
        <v>1211</v>
      </c>
      <c r="I19" s="600">
        <v>1240</v>
      </c>
      <c r="J19" s="394"/>
      <c r="K19" s="580">
        <f>B19</f>
        <v>1105</v>
      </c>
      <c r="L19" s="396">
        <f>F19</f>
        <v>1173</v>
      </c>
      <c r="M19" s="346"/>
      <c r="N19" s="346"/>
      <c r="O19" s="216"/>
      <c r="P19" s="216"/>
      <c r="Q19" s="216"/>
      <c r="R19" s="216"/>
      <c r="S19" s="160"/>
    </row>
    <row r="20" spans="1:20" s="204" customFormat="1" ht="18" customHeight="1" x14ac:dyDescent="0.2">
      <c r="A20" s="204" t="s">
        <v>6</v>
      </c>
      <c r="B20" s="702">
        <f>SUM(B18:B19)</f>
        <v>8457</v>
      </c>
      <c r="C20" s="582">
        <f t="shared" ref="C20:I20" si="2">SUM(C18:C19)</f>
        <v>8421</v>
      </c>
      <c r="D20" s="582">
        <f t="shared" si="2"/>
        <v>8352</v>
      </c>
      <c r="E20" s="601">
        <f t="shared" si="2"/>
        <v>8289</v>
      </c>
      <c r="F20" s="582">
        <f t="shared" si="2"/>
        <v>8281</v>
      </c>
      <c r="G20" s="582">
        <f t="shared" si="2"/>
        <v>8195</v>
      </c>
      <c r="H20" s="582">
        <f t="shared" si="2"/>
        <v>8088</v>
      </c>
      <c r="I20" s="601">
        <f t="shared" si="2"/>
        <v>8039</v>
      </c>
      <c r="J20" s="394"/>
      <c r="K20" s="702">
        <f>SUM(K18:K19)</f>
        <v>8457</v>
      </c>
      <c r="L20" s="398">
        <f>SUM(L18:L19)</f>
        <v>8281</v>
      </c>
      <c r="M20" s="346"/>
      <c r="N20" s="346"/>
      <c r="O20" s="346"/>
      <c r="P20" s="216"/>
      <c r="Q20" s="216"/>
      <c r="R20" s="216"/>
      <c r="S20" s="160"/>
    </row>
    <row r="21" spans="1:20" s="204" customFormat="1" ht="11.25" customHeight="1" x14ac:dyDescent="0.2">
      <c r="A21" s="160"/>
      <c r="B21" s="586"/>
      <c r="C21" s="233"/>
      <c r="D21" s="233"/>
      <c r="E21" s="587"/>
      <c r="F21" s="233"/>
      <c r="G21" s="233"/>
      <c r="H21" s="233"/>
      <c r="I21" s="587"/>
      <c r="J21" s="172"/>
      <c r="K21" s="586"/>
      <c r="L21" s="270"/>
      <c r="M21" s="216"/>
      <c r="N21" s="216"/>
      <c r="O21" s="216"/>
      <c r="P21" s="216"/>
      <c r="Q21" s="216"/>
      <c r="R21" s="216"/>
      <c r="S21" s="160"/>
    </row>
    <row r="22" spans="1:20" s="204" customFormat="1" ht="18" customHeight="1" x14ac:dyDescent="0.25">
      <c r="A22" s="227" t="s">
        <v>225</v>
      </c>
      <c r="B22" s="588">
        <f>'[19]Budget QTR'!$B$91</f>
        <v>63.74</v>
      </c>
      <c r="C22" s="589">
        <v>64.22</v>
      </c>
      <c r="D22" s="589">
        <v>63.48</v>
      </c>
      <c r="E22" s="590">
        <v>62.34</v>
      </c>
      <c r="F22" s="588">
        <v>63.34</v>
      </c>
      <c r="G22" s="589">
        <v>63.52</v>
      </c>
      <c r="H22" s="589">
        <v>61.69</v>
      </c>
      <c r="I22" s="590">
        <v>60.42</v>
      </c>
      <c r="J22" s="591"/>
      <c r="K22" s="704">
        <f>'[19]Budget QTR'!$F$91</f>
        <v>63.45</v>
      </c>
      <c r="L22" s="399">
        <v>62.25</v>
      </c>
      <c r="M22" s="216"/>
      <c r="N22" s="346"/>
      <c r="O22" s="216"/>
      <c r="P22" s="216"/>
      <c r="Q22" s="216"/>
      <c r="R22" s="216"/>
      <c r="S22" s="160"/>
    </row>
    <row r="23" spans="1:20" s="204" customFormat="1" ht="12" customHeight="1" x14ac:dyDescent="0.2">
      <c r="A23" s="160"/>
      <c r="B23" s="593"/>
      <c r="C23" s="233"/>
      <c r="D23" s="233"/>
      <c r="E23" s="587"/>
      <c r="F23" s="606"/>
      <c r="G23" s="233"/>
      <c r="H23" s="233"/>
      <c r="I23" s="587"/>
      <c r="J23" s="172"/>
      <c r="K23" s="586"/>
      <c r="L23" s="270"/>
      <c r="M23" s="216"/>
      <c r="N23" s="216"/>
      <c r="O23" s="216"/>
      <c r="P23" s="216"/>
      <c r="Q23" s="216"/>
      <c r="R23" s="216"/>
      <c r="S23" s="160"/>
    </row>
    <row r="24" spans="1:20" s="204" customFormat="1" ht="18" customHeight="1" x14ac:dyDescent="0.25">
      <c r="A24" s="227" t="s">
        <v>226</v>
      </c>
      <c r="B24" s="607"/>
      <c r="C24" s="608"/>
      <c r="D24" s="608"/>
      <c r="E24" s="609"/>
      <c r="F24" s="607"/>
      <c r="G24" s="608"/>
      <c r="H24" s="608"/>
      <c r="I24" s="609"/>
      <c r="J24" s="172"/>
      <c r="K24" s="610"/>
      <c r="L24" s="400"/>
      <c r="M24" s="216"/>
      <c r="N24" s="216"/>
      <c r="O24" s="216"/>
      <c r="P24" s="216"/>
      <c r="Q24" s="216"/>
      <c r="R24" s="216"/>
      <c r="S24" s="160"/>
    </row>
    <row r="25" spans="1:20" s="204" customFormat="1" ht="18" customHeight="1" x14ac:dyDescent="0.2">
      <c r="A25" s="299" t="s">
        <v>130</v>
      </c>
      <c r="B25" s="607">
        <f>'[19]Budget QTR'!$B$312</f>
        <v>1.3223947049687032E-2</v>
      </c>
      <c r="C25" s="608">
        <v>1.2800000000000001E-2</v>
      </c>
      <c r="D25" s="608">
        <v>1.17E-2</v>
      </c>
      <c r="E25" s="609">
        <v>1.2800000000000001E-2</v>
      </c>
      <c r="F25" s="607">
        <v>1.43E-2</v>
      </c>
      <c r="G25" s="608">
        <v>1.32E-2</v>
      </c>
      <c r="H25" s="608">
        <v>1.37E-2</v>
      </c>
      <c r="I25" s="609">
        <v>1.4999999999999999E-2</v>
      </c>
      <c r="J25" s="172"/>
      <c r="K25" s="607">
        <f>'[19]Budget QTR'!$F$312</f>
        <v>1.2634050717257527E-2</v>
      </c>
      <c r="L25" s="488">
        <v>1.41E-2</v>
      </c>
      <c r="M25" s="216"/>
      <c r="N25" s="216"/>
      <c r="O25" s="216"/>
      <c r="P25" s="216"/>
      <c r="Q25" s="216"/>
      <c r="R25" s="216"/>
      <c r="S25" s="160"/>
    </row>
    <row r="26" spans="1:20" s="204" customFormat="1" ht="18" customHeight="1" x14ac:dyDescent="0.2">
      <c r="A26" s="299" t="s">
        <v>131</v>
      </c>
      <c r="B26" s="607">
        <f>'[19]Budget QTR'!$B$340</f>
        <v>1.0077423512774375E-2</v>
      </c>
      <c r="C26" s="608">
        <v>9.7000000000000003E-3</v>
      </c>
      <c r="D26" s="608">
        <v>8.6E-3</v>
      </c>
      <c r="E26" s="609">
        <v>9.1000000000000004E-3</v>
      </c>
      <c r="F26" s="607">
        <v>9.4000000000000004E-3</v>
      </c>
      <c r="G26" s="608">
        <v>8.9999999999999993E-3</v>
      </c>
      <c r="H26" s="608">
        <v>8.9999999999999993E-3</v>
      </c>
      <c r="I26" s="609">
        <v>9.9000000000000008E-3</v>
      </c>
      <c r="J26" s="172"/>
      <c r="K26" s="607">
        <f>'[19]Budget QTR'!$F$340</f>
        <v>9.3559284521076858E-3</v>
      </c>
      <c r="L26" s="488">
        <v>9.2999999999999992E-3</v>
      </c>
      <c r="M26" s="216"/>
      <c r="N26" s="216"/>
      <c r="O26" s="216"/>
      <c r="P26" s="216"/>
      <c r="Q26" s="216"/>
      <c r="R26" s="216"/>
      <c r="S26" s="160"/>
    </row>
    <row r="27" spans="1:20" s="204" customFormat="1" ht="14.25" customHeight="1" x14ac:dyDescent="0.2">
      <c r="A27" s="160"/>
      <c r="B27" s="594"/>
      <c r="C27" s="595"/>
      <c r="D27" s="595"/>
      <c r="E27" s="587"/>
      <c r="F27" s="594"/>
      <c r="G27" s="595"/>
      <c r="H27" s="595"/>
      <c r="I27" s="587"/>
      <c r="J27" s="172"/>
      <c r="K27" s="584"/>
      <c r="L27" s="263"/>
      <c r="M27" s="216"/>
      <c r="N27" s="670"/>
      <c r="O27" s="216"/>
      <c r="P27" s="216"/>
      <c r="Q27" s="216"/>
      <c r="R27" s="216"/>
      <c r="S27" s="160"/>
    </row>
    <row r="28" spans="1:20" s="172" customFormat="1" ht="18" customHeight="1" x14ac:dyDescent="0.25">
      <c r="A28" s="227" t="s">
        <v>227</v>
      </c>
      <c r="B28" s="611">
        <f>+'[19]Budget QTR'!$B$126</f>
        <v>471.88291937517732</v>
      </c>
      <c r="C28" s="612">
        <v>400</v>
      </c>
      <c r="D28" s="612">
        <v>404</v>
      </c>
      <c r="E28" s="613">
        <v>392</v>
      </c>
      <c r="F28" s="611">
        <v>433</v>
      </c>
      <c r="G28" s="612">
        <v>380</v>
      </c>
      <c r="H28" s="612">
        <v>371</v>
      </c>
      <c r="I28" s="613">
        <v>346</v>
      </c>
      <c r="J28" s="614"/>
      <c r="K28" s="705">
        <f>'[19]Budget QTR'!$F$126</f>
        <v>417.66822764147355</v>
      </c>
      <c r="L28" s="523">
        <v>385</v>
      </c>
      <c r="M28" s="635"/>
      <c r="N28" s="722"/>
      <c r="O28" s="671"/>
      <c r="P28" s="216"/>
      <c r="Q28" s="216"/>
      <c r="R28" s="216"/>
      <c r="S28" s="160"/>
    </row>
    <row r="29" spans="1:20" s="199" customFormat="1" ht="18" customHeight="1" x14ac:dyDescent="0.25">
      <c r="A29" s="227" t="s">
        <v>203</v>
      </c>
      <c r="B29" s="548">
        <f>+'[19]Budget QTR'!$B$349</f>
        <v>0.16950824812492499</v>
      </c>
      <c r="C29" s="549">
        <v>0.14299999999999999</v>
      </c>
      <c r="D29" s="549">
        <v>0.121</v>
      </c>
      <c r="E29" s="526">
        <v>0.121</v>
      </c>
      <c r="F29" s="548">
        <v>0.14299999999999999</v>
      </c>
      <c r="G29" s="549">
        <v>0.115</v>
      </c>
      <c r="H29" s="549">
        <v>0.108</v>
      </c>
      <c r="I29" s="526">
        <v>0.107</v>
      </c>
      <c r="J29" s="216"/>
      <c r="K29" s="703">
        <f>'[19]Budget QTR'!$F$349</f>
        <v>0.13888350845933298</v>
      </c>
      <c r="L29" s="689">
        <v>0.11799999999999999</v>
      </c>
      <c r="M29" s="339"/>
      <c r="N29" s="667"/>
      <c r="O29" s="306"/>
      <c r="P29" s="306"/>
      <c r="Q29" s="306"/>
      <c r="R29" s="306"/>
      <c r="S29" s="189"/>
      <c r="T29" s="189"/>
    </row>
    <row r="30" spans="1:20" s="172" customFormat="1" ht="18" customHeight="1" x14ac:dyDescent="0.25">
      <c r="A30" s="227" t="s">
        <v>190</v>
      </c>
      <c r="B30" s="580">
        <f>'[19]Budget QTR'!$B$284/1000</f>
        <v>609.44100000000003</v>
      </c>
      <c r="C30" s="148">
        <v>569</v>
      </c>
      <c r="D30" s="148">
        <v>506</v>
      </c>
      <c r="E30" s="599">
        <v>485</v>
      </c>
      <c r="F30" s="580">
        <v>578</v>
      </c>
      <c r="G30" s="148">
        <v>499</v>
      </c>
      <c r="H30" s="148">
        <v>448</v>
      </c>
      <c r="I30" s="599">
        <v>446</v>
      </c>
      <c r="J30" s="394"/>
      <c r="K30" s="580">
        <f>SUM(B30:E30)</f>
        <v>2169.4409999999998</v>
      </c>
      <c r="L30" s="395">
        <f>SUM(F30:I30)</f>
        <v>1971</v>
      </c>
      <c r="M30" s="216"/>
      <c r="N30" s="216"/>
      <c r="O30" s="216"/>
      <c r="P30" s="216"/>
      <c r="Q30" s="216"/>
      <c r="R30" s="216"/>
      <c r="S30" s="160"/>
    </row>
    <row r="31" spans="1:20" s="204" customFormat="1" ht="18" customHeight="1" x14ac:dyDescent="0.25">
      <c r="A31" s="227"/>
      <c r="B31" s="615"/>
      <c r="C31" s="616"/>
      <c r="D31" s="616"/>
      <c r="E31" s="617"/>
      <c r="F31" s="615"/>
      <c r="G31" s="616"/>
      <c r="H31" s="616"/>
      <c r="I31" s="617"/>
      <c r="J31" s="172"/>
      <c r="K31" s="580"/>
      <c r="L31" s="278"/>
      <c r="M31" s="216"/>
      <c r="N31" s="216"/>
      <c r="O31" s="216"/>
      <c r="P31" s="189"/>
      <c r="Q31" s="189"/>
      <c r="R31" s="189"/>
    </row>
    <row r="32" spans="1:20" s="204" customFormat="1" ht="18.75" x14ac:dyDescent="0.25">
      <c r="A32" s="227" t="s">
        <v>204</v>
      </c>
      <c r="B32" s="560">
        <v>35.700000000000003</v>
      </c>
      <c r="C32" s="508">
        <v>35.700000000000003</v>
      </c>
      <c r="D32" s="508">
        <v>35.700000000000003</v>
      </c>
      <c r="E32" s="509">
        <v>35.6</v>
      </c>
      <c r="F32" s="560">
        <v>35.299999999999997</v>
      </c>
      <c r="G32" s="508">
        <v>35.200000000000003</v>
      </c>
      <c r="H32" s="508">
        <v>35.200000000000003</v>
      </c>
      <c r="I32" s="509">
        <v>34.9</v>
      </c>
      <c r="J32" s="160"/>
      <c r="K32" s="403">
        <f>B32</f>
        <v>35.700000000000003</v>
      </c>
      <c r="L32" s="403">
        <f>F32</f>
        <v>35.299999999999997</v>
      </c>
      <c r="M32" s="216"/>
      <c r="N32" s="216"/>
      <c r="O32" s="216"/>
      <c r="P32" s="189"/>
      <c r="Q32" s="189"/>
      <c r="R32" s="189"/>
    </row>
    <row r="33" spans="1:18" s="204" customFormat="1" ht="18.75" x14ac:dyDescent="0.25">
      <c r="A33" s="227" t="s">
        <v>205</v>
      </c>
      <c r="B33" s="560">
        <v>34.9</v>
      </c>
      <c r="C33" s="508">
        <v>34.299999999999997</v>
      </c>
      <c r="D33" s="508">
        <v>33.9</v>
      </c>
      <c r="E33" s="509">
        <v>33.1</v>
      </c>
      <c r="F33" s="560">
        <v>31.7</v>
      </c>
      <c r="G33" s="508">
        <v>30.2</v>
      </c>
      <c r="H33" s="508">
        <v>29.8</v>
      </c>
      <c r="I33" s="509">
        <v>28.8</v>
      </c>
      <c r="J33" s="160"/>
      <c r="K33" s="403">
        <f>B33</f>
        <v>34.9</v>
      </c>
      <c r="L33" s="403">
        <f>F33</f>
        <v>31.7</v>
      </c>
      <c r="M33" s="216"/>
      <c r="N33" s="216"/>
      <c r="O33" s="216"/>
      <c r="P33" s="189"/>
      <c r="Q33" s="189"/>
      <c r="R33" s="189"/>
    </row>
    <row r="34" spans="1:18" s="204" customFormat="1" ht="18" customHeight="1" x14ac:dyDescent="0.25">
      <c r="A34" s="320"/>
      <c r="B34" s="507"/>
      <c r="C34" s="347"/>
      <c r="D34" s="347"/>
      <c r="E34" s="349"/>
      <c r="F34" s="482"/>
      <c r="G34" s="347"/>
      <c r="H34" s="347"/>
      <c r="I34" s="349"/>
      <c r="J34" s="160"/>
      <c r="K34" s="483"/>
      <c r="L34" s="404"/>
      <c r="M34" s="189"/>
      <c r="N34" s="189"/>
      <c r="O34" s="189"/>
      <c r="P34" s="189"/>
      <c r="Q34" s="189"/>
      <c r="R34" s="189"/>
    </row>
    <row r="35" spans="1:18" s="204" customFormat="1" ht="7.5" customHeight="1" x14ac:dyDescent="0.2">
      <c r="A35" s="806"/>
      <c r="B35" s="806"/>
      <c r="C35" s="806"/>
      <c r="D35" s="806"/>
      <c r="E35" s="806"/>
      <c r="F35" s="806"/>
      <c r="G35" s="806"/>
      <c r="H35" s="806"/>
      <c r="I35" s="806"/>
      <c r="J35" s="806"/>
      <c r="K35" s="806"/>
      <c r="L35" s="806"/>
      <c r="M35" s="189"/>
      <c r="N35" s="189"/>
      <c r="O35" s="189"/>
      <c r="P35" s="189"/>
      <c r="Q35" s="189"/>
      <c r="R35" s="189"/>
    </row>
    <row r="36" spans="1:18" s="204" customFormat="1" ht="18" customHeight="1" x14ac:dyDescent="0.2">
      <c r="A36" s="598" t="s">
        <v>169</v>
      </c>
      <c r="B36" s="481"/>
      <c r="C36" s="481"/>
      <c r="D36" s="481"/>
      <c r="E36" s="481"/>
      <c r="F36" s="481"/>
      <c r="G36" s="481"/>
      <c r="H36" s="481"/>
      <c r="I36" s="481"/>
      <c r="J36" s="481"/>
      <c r="K36" s="481"/>
      <c r="L36" s="481"/>
    </row>
    <row r="37" spans="1:18" s="160" customFormat="1" ht="15" customHeight="1" x14ac:dyDescent="0.2">
      <c r="A37" s="812" t="s">
        <v>230</v>
      </c>
      <c r="B37" s="812"/>
      <c r="C37" s="812"/>
      <c r="D37" s="812"/>
      <c r="E37" s="812"/>
      <c r="F37" s="812"/>
      <c r="G37" s="812"/>
      <c r="H37" s="812"/>
      <c r="I37" s="812"/>
      <c r="J37" s="812"/>
      <c r="K37" s="812"/>
      <c r="L37" s="812"/>
      <c r="M37" s="216"/>
      <c r="N37" s="216"/>
      <c r="O37" s="216"/>
      <c r="P37" s="216"/>
      <c r="Q37" s="216"/>
      <c r="R37" s="216"/>
    </row>
    <row r="38" spans="1:18" s="160" customFormat="1" ht="15" customHeight="1" x14ac:dyDescent="0.2">
      <c r="A38" s="812"/>
      <c r="B38" s="812"/>
      <c r="C38" s="812"/>
      <c r="D38" s="812"/>
      <c r="E38" s="812"/>
      <c r="F38" s="812"/>
      <c r="G38" s="812"/>
      <c r="H38" s="812"/>
      <c r="I38" s="812"/>
      <c r="J38" s="812"/>
      <c r="K38" s="812"/>
      <c r="L38" s="812"/>
      <c r="M38" s="216"/>
      <c r="N38" s="216"/>
      <c r="O38" s="216"/>
      <c r="P38" s="216"/>
      <c r="Q38" s="216"/>
      <c r="R38" s="216"/>
    </row>
    <row r="39" spans="1:18" s="204" customFormat="1" ht="16.5" x14ac:dyDescent="0.2">
      <c r="A39" s="810" t="s">
        <v>202</v>
      </c>
      <c r="B39" s="810"/>
      <c r="C39" s="810"/>
      <c r="D39" s="810"/>
      <c r="E39" s="810"/>
      <c r="F39" s="810"/>
      <c r="G39" s="810"/>
      <c r="H39" s="810"/>
      <c r="I39" s="810"/>
      <c r="J39" s="810"/>
      <c r="K39" s="810"/>
      <c r="L39" s="810"/>
      <c r="M39" s="189"/>
      <c r="N39" s="189"/>
      <c r="O39" s="189"/>
      <c r="P39" s="189"/>
      <c r="Q39" s="189"/>
      <c r="R39" s="189"/>
    </row>
    <row r="40" spans="1:18" s="204" customFormat="1" ht="16.5" x14ac:dyDescent="0.2">
      <c r="A40" s="810" t="s">
        <v>217</v>
      </c>
      <c r="B40" s="810"/>
      <c r="C40" s="810"/>
      <c r="D40" s="810"/>
      <c r="E40" s="810"/>
      <c r="F40" s="810"/>
      <c r="G40" s="810"/>
      <c r="H40" s="810"/>
      <c r="I40" s="810"/>
      <c r="J40" s="810"/>
      <c r="K40" s="810"/>
      <c r="L40" s="810"/>
      <c r="M40" s="189"/>
      <c r="N40" s="189"/>
      <c r="O40" s="189"/>
      <c r="P40" s="189"/>
      <c r="Q40" s="189"/>
      <c r="R40" s="189"/>
    </row>
    <row r="42" spans="1:18" s="204" customFormat="1" ht="18" customHeight="1" x14ac:dyDescent="0.2">
      <c r="M42" s="189"/>
      <c r="N42" s="189"/>
      <c r="O42" s="189"/>
      <c r="P42" s="189"/>
      <c r="Q42" s="189"/>
      <c r="R42" s="189"/>
    </row>
    <row r="43" spans="1:18" s="204" customFormat="1" ht="18" customHeight="1" x14ac:dyDescent="0.2">
      <c r="M43" s="189"/>
      <c r="N43" s="189"/>
      <c r="O43" s="189"/>
      <c r="P43" s="189"/>
      <c r="Q43" s="189"/>
      <c r="R43" s="189"/>
    </row>
    <row r="44" spans="1:18" s="204" customFormat="1" ht="18" customHeight="1" x14ac:dyDescent="0.2">
      <c r="M44" s="189"/>
      <c r="N44" s="189"/>
      <c r="O44" s="189"/>
      <c r="P44" s="189"/>
      <c r="Q44" s="189"/>
      <c r="R44" s="189"/>
    </row>
    <row r="45" spans="1:18" s="204" customFormat="1" ht="18" customHeight="1" x14ac:dyDescent="0.2">
      <c r="M45" s="189"/>
      <c r="N45" s="189"/>
      <c r="O45" s="189"/>
      <c r="P45" s="189"/>
      <c r="Q45" s="189"/>
      <c r="R45" s="189"/>
    </row>
    <row r="46" spans="1:18" s="204" customFormat="1" ht="18" customHeight="1" x14ac:dyDescent="0.2">
      <c r="M46" s="189"/>
      <c r="N46" s="189"/>
      <c r="O46" s="189"/>
      <c r="P46" s="189"/>
      <c r="Q46" s="189"/>
      <c r="R46" s="189"/>
    </row>
    <row r="47" spans="1:18" s="204" customFormat="1" ht="21" customHeight="1" x14ac:dyDescent="0.2">
      <c r="M47" s="189"/>
      <c r="N47" s="189"/>
      <c r="O47" s="189"/>
      <c r="P47" s="189"/>
      <c r="Q47" s="189"/>
      <c r="R47" s="189"/>
    </row>
    <row r="48" spans="1:18" ht="21" customHeight="1" x14ac:dyDescent="0.2">
      <c r="A48" s="573"/>
    </row>
    <row r="63" ht="10.5" customHeight="1" x14ac:dyDescent="0.2"/>
  </sheetData>
  <mergeCells count="7">
    <mergeCell ref="A37:L38"/>
    <mergeCell ref="A40:L40"/>
    <mergeCell ref="A39:L39"/>
    <mergeCell ref="A1:L1"/>
    <mergeCell ref="A2:L2"/>
    <mergeCell ref="A35:L35"/>
    <mergeCell ref="B5:I5"/>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L10:L12 L8 L9 L13:L14 K10:K12 K8:K9 K13:K14 K30:L30"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colorId="8" zoomScale="75" zoomScaleNormal="75" zoomScaleSheetLayoutView="70" workbookViewId="0">
      <selection activeCell="B25" sqref="B25"/>
    </sheetView>
  </sheetViews>
  <sheetFormatPr defaultColWidth="8.85546875" defaultRowHeight="18" customHeight="1" x14ac:dyDescent="0.2"/>
  <cols>
    <col min="1" max="1" width="92.7109375" style="172" customWidth="1"/>
    <col min="2" max="2" width="16.5703125" style="172" customWidth="1"/>
    <col min="3" max="3" width="15.7109375" style="172" customWidth="1"/>
    <col min="4" max="5" width="14.7109375" style="172" customWidth="1"/>
    <col min="6" max="6" width="3.7109375" style="172" customWidth="1"/>
    <col min="7" max="10" width="12.7109375" style="172" customWidth="1"/>
    <col min="11" max="11" width="8.85546875" style="172" customWidth="1"/>
    <col min="12" max="13" width="12" style="172" bestFit="1" customWidth="1"/>
    <col min="14" max="14" width="12.7109375" style="172" customWidth="1"/>
    <col min="15" max="16384" width="8.85546875" style="172"/>
  </cols>
  <sheetData>
    <row r="1" spans="1:14" ht="23.25" x14ac:dyDescent="0.35">
      <c r="A1" s="816" t="s">
        <v>49</v>
      </c>
      <c r="B1" s="816"/>
      <c r="C1" s="816"/>
      <c r="D1" s="816"/>
      <c r="E1" s="816"/>
      <c r="F1" s="800"/>
      <c r="G1" s="800"/>
      <c r="H1" s="800"/>
      <c r="I1" s="800"/>
      <c r="J1" s="800"/>
    </row>
    <row r="2" spans="1:14" ht="23.25" x14ac:dyDescent="0.3">
      <c r="A2" s="807" t="s">
        <v>175</v>
      </c>
      <c r="B2" s="807"/>
      <c r="C2" s="807"/>
      <c r="D2" s="807"/>
      <c r="E2" s="807"/>
      <c r="F2" s="808"/>
      <c r="G2" s="808"/>
      <c r="H2" s="808"/>
      <c r="I2" s="808"/>
      <c r="J2" s="808"/>
    </row>
    <row r="3" spans="1:14" ht="18" customHeight="1" x14ac:dyDescent="0.3">
      <c r="A3" s="405"/>
      <c r="B3" s="405"/>
      <c r="C3" s="405"/>
      <c r="D3" s="405"/>
      <c r="E3" s="405"/>
      <c r="F3" s="290"/>
      <c r="G3" s="290"/>
      <c r="H3" s="290"/>
      <c r="I3" s="290"/>
      <c r="J3" s="187"/>
    </row>
    <row r="4" spans="1:14" ht="18.75" x14ac:dyDescent="0.3">
      <c r="A4" s="406"/>
      <c r="B4" s="406"/>
      <c r="C4" s="406"/>
      <c r="D4" s="406"/>
      <c r="E4" s="406"/>
    </row>
    <row r="5" spans="1:14" s="189" customFormat="1" ht="18" customHeight="1" x14ac:dyDescent="0.25">
      <c r="A5" s="188"/>
      <c r="B5" s="796" t="s">
        <v>245</v>
      </c>
      <c r="C5" s="797"/>
      <c r="D5" s="797"/>
      <c r="E5" s="798"/>
      <c r="F5" s="159"/>
      <c r="G5" s="796" t="s">
        <v>246</v>
      </c>
      <c r="H5" s="797"/>
      <c r="I5" s="797"/>
      <c r="J5" s="798"/>
    </row>
    <row r="6" spans="1:14" s="189" customFormat="1" ht="18" customHeight="1" x14ac:dyDescent="0.25">
      <c r="A6" s="190" t="s">
        <v>36</v>
      </c>
      <c r="B6" s="168">
        <v>2015</v>
      </c>
      <c r="C6" s="167">
        <v>2014</v>
      </c>
      <c r="D6" s="292" t="s">
        <v>9</v>
      </c>
      <c r="E6" s="293" t="s">
        <v>10</v>
      </c>
      <c r="F6" s="193"/>
      <c r="G6" s="168">
        <v>2015</v>
      </c>
      <c r="H6" s="167">
        <v>2014</v>
      </c>
      <c r="I6" s="292" t="s">
        <v>9</v>
      </c>
      <c r="J6" s="293" t="s">
        <v>10</v>
      </c>
    </row>
    <row r="7" spans="1:14" ht="18" customHeight="1" x14ac:dyDescent="0.25">
      <c r="A7" s="407" t="s">
        <v>5</v>
      </c>
      <c r="B7" s="408"/>
      <c r="C7" s="409"/>
      <c r="D7" s="388"/>
      <c r="E7" s="389"/>
      <c r="G7" s="387"/>
      <c r="H7" s="388"/>
      <c r="I7" s="388"/>
      <c r="J7" s="389"/>
    </row>
    <row r="8" spans="1:14" ht="18" customHeight="1" x14ac:dyDescent="0.2">
      <c r="A8" s="160" t="s">
        <v>101</v>
      </c>
      <c r="B8" s="120">
        <f>'Wireline History'!B8</f>
        <v>991</v>
      </c>
      <c r="C8" s="136">
        <f>'Wireline History'!F8</f>
        <v>911</v>
      </c>
      <c r="D8" s="136">
        <f>B8-C8</f>
        <v>80</v>
      </c>
      <c r="E8" s="631">
        <f t="shared" ref="E8:E15" si="0">IF(ISERROR(D8/C8),"n.m.",IF(ABS((D8/ABS(C8)))&gt;=1,"n.m.",(D8/ABS(C8))))</f>
        <v>8.7815587266739853E-2</v>
      </c>
      <c r="F8" s="204"/>
      <c r="G8" s="120">
        <f>SUM('Wireline History'!B8:E8)</f>
        <v>3772</v>
      </c>
      <c r="H8" s="121">
        <f>SUM('Wireline History'!F8:I8)</f>
        <v>3472</v>
      </c>
      <c r="I8" s="121">
        <f>G8-H8</f>
        <v>300</v>
      </c>
      <c r="J8" s="550">
        <f>(+G8-H8)/H8</f>
        <v>8.6405529953917051E-2</v>
      </c>
      <c r="K8" s="410"/>
      <c r="L8" s="410"/>
      <c r="M8" s="274"/>
      <c r="N8" s="377"/>
    </row>
    <row r="9" spans="1:14" ht="18" customHeight="1" x14ac:dyDescent="0.2">
      <c r="A9" s="160" t="s">
        <v>189</v>
      </c>
      <c r="B9" s="120">
        <f>'Wireline History'!B9</f>
        <v>358</v>
      </c>
      <c r="C9" s="136">
        <f>'Wireline History'!F9</f>
        <v>393</v>
      </c>
      <c r="D9" s="136">
        <f t="shared" ref="D9:D18" si="1">B9-C9</f>
        <v>-35</v>
      </c>
      <c r="E9" s="631">
        <f t="shared" si="0"/>
        <v>-8.9058524173027995E-2</v>
      </c>
      <c r="F9" s="410"/>
      <c r="G9" s="120">
        <f>SUM('Wireline History'!B9:E9)</f>
        <v>1496</v>
      </c>
      <c r="H9" s="121">
        <f>SUM('Wireline History'!F9:I9)</f>
        <v>1615</v>
      </c>
      <c r="I9" s="121">
        <f>G9-H9</f>
        <v>-119</v>
      </c>
      <c r="J9" s="550">
        <f t="shared" ref="J9:J15" si="2">(+G9-H9)/H9</f>
        <v>-7.3684210526315783E-2</v>
      </c>
      <c r="K9" s="410"/>
      <c r="L9" s="485"/>
      <c r="M9" s="274"/>
      <c r="N9" s="377"/>
    </row>
    <row r="10" spans="1:14" ht="18" customHeight="1" x14ac:dyDescent="0.2">
      <c r="A10" s="160" t="s">
        <v>102</v>
      </c>
      <c r="B10" s="120">
        <f>'Wireline History'!B10</f>
        <v>72</v>
      </c>
      <c r="C10" s="136">
        <f>'Wireline History'!F10</f>
        <v>67</v>
      </c>
      <c r="D10" s="347">
        <f t="shared" si="1"/>
        <v>5</v>
      </c>
      <c r="E10" s="558">
        <f t="shared" si="0"/>
        <v>7.4626865671641784E-2</v>
      </c>
      <c r="F10" s="160"/>
      <c r="G10" s="120">
        <f>SUM('Wireline History'!B10:E10)</f>
        <v>238</v>
      </c>
      <c r="H10" s="136">
        <f>SUM('Wireline History'!F10:I10)</f>
        <v>255</v>
      </c>
      <c r="I10" s="347">
        <f>G10-H10</f>
        <v>-17</v>
      </c>
      <c r="J10" s="551">
        <f t="shared" si="2"/>
        <v>-6.6666666666666666E-2</v>
      </c>
      <c r="K10" s="410"/>
      <c r="L10" s="410"/>
      <c r="M10" s="274"/>
      <c r="N10" s="377"/>
    </row>
    <row r="11" spans="1:14" ht="18" customHeight="1" x14ac:dyDescent="0.25">
      <c r="A11" s="227" t="s">
        <v>215</v>
      </c>
      <c r="B11" s="116">
        <f>SUM(B8:B10)</f>
        <v>1421</v>
      </c>
      <c r="C11" s="143">
        <f>SUM(C8:C10)</f>
        <v>1371</v>
      </c>
      <c r="D11" s="136">
        <f>SUM(D8:D10)</f>
        <v>50</v>
      </c>
      <c r="E11" s="631">
        <f t="shared" si="0"/>
        <v>3.6469730123997082E-2</v>
      </c>
      <c r="F11" s="160"/>
      <c r="G11" s="116">
        <f>SUM(G8:G10)</f>
        <v>5506</v>
      </c>
      <c r="H11" s="143">
        <f>SUM(H8:H10)</f>
        <v>5342</v>
      </c>
      <c r="I11" s="136">
        <f>SUM(I8:I10)</f>
        <v>164</v>
      </c>
      <c r="J11" s="550">
        <f t="shared" si="2"/>
        <v>3.0700112317484089E-2</v>
      </c>
      <c r="K11" s="377"/>
      <c r="L11" s="377"/>
      <c r="M11" s="377"/>
      <c r="N11" s="377"/>
    </row>
    <row r="12" spans="1:14" ht="18" customHeight="1" x14ac:dyDescent="0.2">
      <c r="A12" s="160" t="s">
        <v>107</v>
      </c>
      <c r="B12" s="120">
        <f>'Wireline History'!B12</f>
        <v>24</v>
      </c>
      <c r="C12" s="347">
        <f>'Wireline History'!F12</f>
        <v>13</v>
      </c>
      <c r="D12" s="347">
        <f t="shared" si="1"/>
        <v>11</v>
      </c>
      <c r="E12" s="558">
        <f t="shared" si="0"/>
        <v>0.84615384615384615</v>
      </c>
      <c r="F12" s="160"/>
      <c r="G12" s="120">
        <f>SUM('Wireline History'!B12:E12)</f>
        <v>63</v>
      </c>
      <c r="H12" s="136">
        <f>SUM('Wireline History'!F12:I12)</f>
        <v>73</v>
      </c>
      <c r="I12" s="347">
        <f>G12-H12</f>
        <v>-10</v>
      </c>
      <c r="J12" s="551">
        <f t="shared" si="2"/>
        <v>-0.13698630136986301</v>
      </c>
      <c r="K12" s="410"/>
      <c r="L12" s="410"/>
      <c r="M12" s="274"/>
      <c r="N12" s="377"/>
    </row>
    <row r="13" spans="1:14" ht="18" customHeight="1" x14ac:dyDescent="0.25">
      <c r="A13" s="227" t="s">
        <v>1</v>
      </c>
      <c r="B13" s="116">
        <f>+B11+B12</f>
        <v>1445</v>
      </c>
      <c r="C13" s="143">
        <f>+C11+C12</f>
        <v>1384</v>
      </c>
      <c r="D13" s="136">
        <f>SUM(D11:D12)</f>
        <v>61</v>
      </c>
      <c r="E13" s="631">
        <f t="shared" si="0"/>
        <v>4.4075144508670519E-2</v>
      </c>
      <c r="F13" s="160"/>
      <c r="G13" s="116">
        <f>+G11+G12</f>
        <v>5569</v>
      </c>
      <c r="H13" s="143">
        <f>+H11+H12</f>
        <v>5415</v>
      </c>
      <c r="I13" s="136">
        <f>SUM(I11:I12)</f>
        <v>154</v>
      </c>
      <c r="J13" s="550">
        <f t="shared" si="2"/>
        <v>2.8439519852262233E-2</v>
      </c>
      <c r="K13" s="377"/>
      <c r="L13" s="377"/>
      <c r="M13" s="377"/>
      <c r="N13" s="377"/>
    </row>
    <row r="14" spans="1:14" ht="18" customHeight="1" x14ac:dyDescent="0.2">
      <c r="A14" s="160" t="s">
        <v>4</v>
      </c>
      <c r="B14" s="120">
        <f>'Wireline History'!B14</f>
        <v>44</v>
      </c>
      <c r="C14" s="347">
        <f>'Wireline History'!F14</f>
        <v>44</v>
      </c>
      <c r="D14" s="347">
        <f t="shared" si="1"/>
        <v>0</v>
      </c>
      <c r="E14" s="558">
        <f t="shared" si="0"/>
        <v>0</v>
      </c>
      <c r="F14" s="160"/>
      <c r="G14" s="120">
        <f>SUM('Wireline History'!B14:E14)</f>
        <v>174</v>
      </c>
      <c r="H14" s="136">
        <f>SUM('Wireline History'!F14:I14)</f>
        <v>175</v>
      </c>
      <c r="I14" s="347">
        <f>G14-H14</f>
        <v>-1</v>
      </c>
      <c r="J14" s="551">
        <f t="shared" si="2"/>
        <v>-5.7142857142857143E-3</v>
      </c>
      <c r="K14" s="410"/>
      <c r="L14" s="410"/>
      <c r="M14" s="274"/>
      <c r="N14" s="377"/>
    </row>
    <row r="15" spans="1:14" ht="18" customHeight="1" x14ac:dyDescent="0.25">
      <c r="A15" s="227" t="s">
        <v>2</v>
      </c>
      <c r="B15" s="116">
        <f>+B14+B13</f>
        <v>1489</v>
      </c>
      <c r="C15" s="143">
        <f>+C14+C13</f>
        <v>1428</v>
      </c>
      <c r="D15" s="136">
        <f>SUM(D13:D14)</f>
        <v>61</v>
      </c>
      <c r="E15" s="631">
        <f t="shared" si="0"/>
        <v>4.2717086834733894E-2</v>
      </c>
      <c r="F15" s="160"/>
      <c r="G15" s="116">
        <f>+G14+G13</f>
        <v>5743</v>
      </c>
      <c r="H15" s="143">
        <f>+H14+H13</f>
        <v>5590</v>
      </c>
      <c r="I15" s="136">
        <f>SUM(I13:I14)</f>
        <v>153</v>
      </c>
      <c r="J15" s="550">
        <f t="shared" si="2"/>
        <v>2.7370304114490162E-2</v>
      </c>
      <c r="K15" s="377"/>
      <c r="L15" s="377"/>
      <c r="M15" s="377"/>
      <c r="N15" s="377"/>
    </row>
    <row r="16" spans="1:14" ht="18" customHeight="1" x14ac:dyDescent="0.2">
      <c r="A16" s="160"/>
      <c r="B16" s="120"/>
      <c r="C16" s="136"/>
      <c r="D16" s="136"/>
      <c r="E16" s="550"/>
      <c r="F16" s="160"/>
      <c r="G16" s="120"/>
      <c r="H16" s="136"/>
      <c r="I16" s="136"/>
      <c r="J16" s="550"/>
      <c r="K16" s="377"/>
      <c r="L16" s="377"/>
      <c r="M16" s="377"/>
      <c r="N16" s="377"/>
    </row>
    <row r="17" spans="1:18" ht="18" customHeight="1" x14ac:dyDescent="0.2">
      <c r="A17" s="160" t="s">
        <v>108</v>
      </c>
      <c r="B17" s="120">
        <f>'Wireline History'!B17</f>
        <v>578</v>
      </c>
      <c r="C17" s="136">
        <f>'Wireline History'!F17</f>
        <v>585</v>
      </c>
      <c r="D17" s="136">
        <f t="shared" si="1"/>
        <v>-7</v>
      </c>
      <c r="E17" s="631">
        <f>IF(ISERROR(D17/C17),"n.m.",IF(ABS((D17/ABS(C17)))&gt;=1,"n.m.",(D17/ABS(C17))))</f>
        <v>-1.1965811965811967E-2</v>
      </c>
      <c r="F17" s="527"/>
      <c r="G17" s="120">
        <f>SUM('Wireline History'!B17:E17)</f>
        <v>2296</v>
      </c>
      <c r="H17" s="136">
        <f>SUM('Wireline History'!F17:I17)</f>
        <v>2300</v>
      </c>
      <c r="I17" s="136">
        <f>G17-H17</f>
        <v>-4</v>
      </c>
      <c r="J17" s="550">
        <f>(+G17-H17)/H17</f>
        <v>-1.7391304347826088E-3</v>
      </c>
      <c r="K17" s="377"/>
      <c r="L17" s="377"/>
      <c r="M17" s="377"/>
      <c r="N17" s="377"/>
      <c r="O17" s="397"/>
    </row>
    <row r="18" spans="1:18" ht="18" customHeight="1" x14ac:dyDescent="0.2">
      <c r="A18" s="160" t="s">
        <v>174</v>
      </c>
      <c r="B18" s="120">
        <f>'Wireline History'!B18</f>
        <v>561</v>
      </c>
      <c r="C18" s="136">
        <f>'Wireline History'!F18</f>
        <v>471</v>
      </c>
      <c r="D18" s="136">
        <f t="shared" si="1"/>
        <v>90</v>
      </c>
      <c r="E18" s="558">
        <f>IF(ISERROR(D18/C18),"n.m.",IF(ABS((D18/ABS(C18)))&gt;=1,"n.m.",(D18/ABS(C18))))</f>
        <v>0.19108280254777071</v>
      </c>
      <c r="F18" s="160"/>
      <c r="G18" s="120">
        <f>SUM('Wireline History'!B18:E18)</f>
        <v>1991</v>
      </c>
      <c r="H18" s="136">
        <f>SUM('Wireline History'!F18:I18)</f>
        <v>1801</v>
      </c>
      <c r="I18" s="136">
        <f>G18-H18</f>
        <v>190</v>
      </c>
      <c r="J18" s="551">
        <f>(+G18-H18)/H18</f>
        <v>0.10549694614103276</v>
      </c>
      <c r="R18" s="377"/>
    </row>
    <row r="19" spans="1:18" ht="18" customHeight="1" x14ac:dyDescent="0.25">
      <c r="A19" s="227" t="s">
        <v>61</v>
      </c>
      <c r="B19" s="116">
        <f>SUM(B17:B18)</f>
        <v>1139</v>
      </c>
      <c r="C19" s="143">
        <f>SUM(C17:C18)</f>
        <v>1056</v>
      </c>
      <c r="D19" s="143">
        <f>SUM(D17:D18)</f>
        <v>83</v>
      </c>
      <c r="E19" s="631">
        <f>IF(ISERROR(D19/C19),"n.m.",IF(ABS((D19/ABS(C19)))&gt;=1,"n.m.",(D19/ABS(C19))))</f>
        <v>7.8598484848484848E-2</v>
      </c>
      <c r="F19" s="160"/>
      <c r="G19" s="116">
        <f>SUM(G17:G18)</f>
        <v>4287</v>
      </c>
      <c r="H19" s="143">
        <f>SUM(H17:H18)</f>
        <v>4101</v>
      </c>
      <c r="I19" s="143">
        <f>SUM(I17:I18)</f>
        <v>186</v>
      </c>
      <c r="J19" s="550">
        <f>(+G19-H19)/H19</f>
        <v>4.5354791514264817E-2</v>
      </c>
      <c r="L19" s="411"/>
    </row>
    <row r="20" spans="1:18" ht="18" customHeight="1" x14ac:dyDescent="0.2">
      <c r="A20" s="160"/>
      <c r="B20" s="118"/>
      <c r="C20" s="528"/>
      <c r="D20" s="528"/>
      <c r="E20" s="524"/>
      <c r="F20" s="160"/>
      <c r="G20" s="118"/>
      <c r="H20" s="528"/>
      <c r="I20" s="528"/>
      <c r="J20" s="524"/>
      <c r="M20" s="377"/>
    </row>
    <row r="21" spans="1:18" s="160" customFormat="1" ht="23.25" customHeight="1" thickBot="1" x14ac:dyDescent="0.3">
      <c r="A21" s="227" t="s">
        <v>76</v>
      </c>
      <c r="B21" s="517">
        <f>B15-B19</f>
        <v>350</v>
      </c>
      <c r="C21" s="518">
        <f>C15-C19</f>
        <v>372</v>
      </c>
      <c r="D21" s="518">
        <f>B21-C21</f>
        <v>-22</v>
      </c>
      <c r="E21" s="736">
        <f>'[21]Wireline Flash-qtr-2015'!$J$27</f>
        <v>-5.9311354601997233E-2</v>
      </c>
      <c r="G21" s="517">
        <f>G15-G19</f>
        <v>1456</v>
      </c>
      <c r="H21" s="518">
        <f>H15-H19</f>
        <v>1489</v>
      </c>
      <c r="I21" s="518">
        <f>G21-H21</f>
        <v>-33</v>
      </c>
      <c r="J21" s="736">
        <f>+'[21]Wireline Flash-qtr-2015'!$S$27</f>
        <v>-2.1708874383273086E-2</v>
      </c>
      <c r="L21" s="729"/>
    </row>
    <row r="22" spans="1:18" ht="18" customHeight="1" thickTop="1" x14ac:dyDescent="0.25">
      <c r="A22" s="227"/>
      <c r="B22" s="413"/>
      <c r="C22" s="529"/>
      <c r="D22" s="528"/>
      <c r="E22" s="526"/>
      <c r="F22" s="160"/>
      <c r="G22" s="413"/>
      <c r="H22" s="529"/>
      <c r="I22" s="528"/>
      <c r="J22" s="526"/>
      <c r="K22" s="377"/>
      <c r="L22" s="377"/>
      <c r="M22" s="377"/>
      <c r="N22" s="377"/>
    </row>
    <row r="23" spans="1:18" s="160" customFormat="1" ht="18" customHeight="1" x14ac:dyDescent="0.25">
      <c r="A23" s="227" t="s">
        <v>167</v>
      </c>
      <c r="B23" s="515">
        <f>'Wireline History'!B23</f>
        <v>0.23499999999999999</v>
      </c>
      <c r="C23" s="516">
        <f>'Wireline History'!F23</f>
        <v>0.26</v>
      </c>
      <c r="D23" s="519">
        <f>(ROUND(B23,3)-ROUND(C23,3))*100</f>
        <v>-2.5000000000000022</v>
      </c>
      <c r="E23" s="314" t="s">
        <v>113</v>
      </c>
      <c r="G23" s="515">
        <f>'Wireline History'!K23</f>
        <v>0.254</v>
      </c>
      <c r="H23" s="744">
        <f>'Wireline History'!L23</f>
        <v>0.26600000000000001</v>
      </c>
      <c r="I23" s="519">
        <f>(ROUND(G23,3)-ROUND(H23,3))*100</f>
        <v>-1.2000000000000011</v>
      </c>
      <c r="J23" s="314" t="s">
        <v>113</v>
      </c>
      <c r="K23" s="429"/>
      <c r="L23" s="520"/>
      <c r="M23" s="429"/>
      <c r="N23" s="429"/>
    </row>
    <row r="24" spans="1:18" ht="18" customHeight="1" x14ac:dyDescent="0.2">
      <c r="A24" s="160"/>
      <c r="B24" s="118"/>
      <c r="C24" s="528"/>
      <c r="D24" s="528"/>
      <c r="E24" s="524"/>
      <c r="F24" s="160"/>
      <c r="G24" s="118"/>
      <c r="H24" s="528"/>
      <c r="I24" s="528"/>
      <c r="J24" s="524"/>
    </row>
    <row r="25" spans="1:18" s="320" customFormat="1" ht="18" customHeight="1" x14ac:dyDescent="0.25">
      <c r="A25" s="227" t="s">
        <v>14</v>
      </c>
      <c r="B25" s="120">
        <f>'Wireline History'!B25</f>
        <v>446</v>
      </c>
      <c r="C25" s="136">
        <f>'Wireline History'!F25</f>
        <v>382</v>
      </c>
      <c r="D25" s="136">
        <f>B25-C25</f>
        <v>64</v>
      </c>
      <c r="E25" s="631">
        <f>IF(ISERROR(D25/C25),"n.m.",IF(ABS((D25/ABS(C25)))&gt;=1,"n.m.",(D25/ABS(C25))))</f>
        <v>0.16753926701570682</v>
      </c>
      <c r="F25" s="160"/>
      <c r="G25" s="120">
        <f>SUM('Wireline History'!B25:E25)</f>
        <v>1684</v>
      </c>
      <c r="H25" s="136">
        <f>SUM('Wireline History'!F25:I25)</f>
        <v>1527</v>
      </c>
      <c r="I25" s="136">
        <f>G25-H25</f>
        <v>157</v>
      </c>
      <c r="J25" s="550">
        <f>(+G25-H25)/H25</f>
        <v>0.10281597904387688</v>
      </c>
      <c r="K25" s="414"/>
      <c r="L25" s="414"/>
      <c r="M25" s="414"/>
      <c r="N25" s="414"/>
    </row>
    <row r="26" spans="1:18" s="320" customFormat="1" ht="18" customHeight="1" x14ac:dyDescent="0.25">
      <c r="A26" s="227"/>
      <c r="B26" s="130"/>
      <c r="C26" s="530"/>
      <c r="D26" s="530"/>
      <c r="E26" s="221"/>
      <c r="F26" s="227"/>
      <c r="G26" s="130"/>
      <c r="H26" s="530"/>
      <c r="I26" s="530"/>
      <c r="J26" s="221"/>
      <c r="K26" s="414"/>
      <c r="L26" s="414"/>
      <c r="M26" s="414"/>
      <c r="N26" s="414"/>
    </row>
    <row r="27" spans="1:18" s="204" customFormat="1" ht="18" customHeight="1" x14ac:dyDescent="0.25">
      <c r="A27" s="227" t="s">
        <v>224</v>
      </c>
      <c r="B27" s="131">
        <f>+B25/B15</f>
        <v>0.2995298858294157</v>
      </c>
      <c r="C27" s="487">
        <f>+C25/C15</f>
        <v>0.26750700280112044</v>
      </c>
      <c r="D27" s="531">
        <f>(ROUND(B27,2)-ROUND(C27,2))*100</f>
        <v>2.9999999999999973</v>
      </c>
      <c r="E27" s="314" t="s">
        <v>113</v>
      </c>
      <c r="F27" s="428"/>
      <c r="G27" s="131">
        <f>+G25/G15</f>
        <v>0.2932265366533171</v>
      </c>
      <c r="H27" s="487">
        <f>+H25/H15</f>
        <v>0.2731663685152057</v>
      </c>
      <c r="I27" s="531">
        <f>(ROUND(G27,2)-ROUND(H27,2))*100</f>
        <v>1.9999999999999962</v>
      </c>
      <c r="J27" s="314" t="s">
        <v>113</v>
      </c>
      <c r="K27" s="414"/>
      <c r="L27" s="416"/>
      <c r="M27" s="414"/>
      <c r="N27" s="414"/>
      <c r="O27" s="214"/>
      <c r="P27" s="214"/>
      <c r="Q27" s="417"/>
      <c r="R27" s="181"/>
    </row>
    <row r="28" spans="1:18" s="204" customFormat="1" ht="18" customHeight="1" x14ac:dyDescent="0.25">
      <c r="A28" s="227"/>
      <c r="B28" s="118"/>
      <c r="C28" s="532"/>
      <c r="D28" s="480"/>
      <c r="E28" s="524"/>
      <c r="F28" s="428"/>
      <c r="G28" s="118"/>
      <c r="H28" s="532"/>
      <c r="I28" s="480"/>
      <c r="J28" s="524"/>
      <c r="K28" s="414"/>
      <c r="L28" s="414"/>
      <c r="M28" s="414"/>
      <c r="N28" s="414"/>
      <c r="O28" s="214"/>
      <c r="P28" s="214"/>
      <c r="Q28" s="417"/>
      <c r="R28" s="181"/>
    </row>
    <row r="29" spans="1:18" s="204" customFormat="1" ht="18" customHeight="1" x14ac:dyDescent="0.25">
      <c r="A29" s="227" t="s">
        <v>166</v>
      </c>
      <c r="B29" s="120">
        <f>'Wireline History'!B29</f>
        <v>-96</v>
      </c>
      <c r="C29" s="136">
        <f>'Wireline History'!F29</f>
        <v>-10</v>
      </c>
      <c r="D29" s="136">
        <f>B29-C29</f>
        <v>-86</v>
      </c>
      <c r="E29" s="631" t="str">
        <f>IF(ISERROR(D29/C29),"n.m.",IF(ABS((D29/ABS(C29)))&gt;=1,"n.m.",(D29/ABS(C29))))</f>
        <v>n.m.</v>
      </c>
      <c r="F29" s="527"/>
      <c r="G29" s="120">
        <f>+G21-G25</f>
        <v>-228</v>
      </c>
      <c r="H29" s="136">
        <f>+H21-H25</f>
        <v>-38</v>
      </c>
      <c r="I29" s="136">
        <f>G29-H29</f>
        <v>-190</v>
      </c>
      <c r="J29" s="631" t="str">
        <f>IF(ISERROR(I29/H29),"n.m.",IF(ABS((I29/ABS(H29)))&gt;=1,"n.m.",(I29/ABS(H29))))</f>
        <v>n.m.</v>
      </c>
      <c r="K29" s="414"/>
      <c r="L29" s="414"/>
      <c r="M29" s="414"/>
      <c r="N29" s="414"/>
      <c r="O29" s="214"/>
      <c r="P29" s="214"/>
      <c r="Q29" s="417"/>
      <c r="R29" s="181"/>
    </row>
    <row r="30" spans="1:18" s="320" customFormat="1" ht="14.25" customHeight="1" x14ac:dyDescent="0.25">
      <c r="A30" s="375"/>
      <c r="B30" s="120"/>
      <c r="C30" s="136"/>
      <c r="D30" s="136"/>
      <c r="E30" s="525"/>
      <c r="F30" s="160"/>
      <c r="G30" s="120"/>
      <c r="H30" s="136"/>
      <c r="I30" s="136"/>
      <c r="J30" s="525"/>
      <c r="K30" s="414"/>
      <c r="L30" s="414"/>
      <c r="M30" s="414"/>
      <c r="N30" s="414"/>
    </row>
    <row r="31" spans="1:18" ht="18" customHeight="1" x14ac:dyDescent="0.2">
      <c r="A31" s="160" t="s">
        <v>257</v>
      </c>
      <c r="B31" s="120">
        <f>'Wireline History'!B31</f>
        <v>74</v>
      </c>
      <c r="C31" s="136">
        <f>'Wireline History'!F31</f>
        <v>20</v>
      </c>
      <c r="D31" s="347">
        <f>+B31-C31</f>
        <v>54</v>
      </c>
      <c r="E31" s="631" t="str">
        <f>IF(ISERROR(D31/C31),"n.m.",IF(ABS((D31/ABS(C31)))&gt;=1,"n.m.",(D31/ABS(C31))))</f>
        <v>n.m.</v>
      </c>
      <c r="F31" s="527"/>
      <c r="G31" s="120">
        <f>SUM('Wireline History'!B31:E31)</f>
        <v>145</v>
      </c>
      <c r="H31" s="136">
        <f>SUM('Wireline History'!F31:I31)</f>
        <v>45</v>
      </c>
      <c r="I31" s="347">
        <f>+G31-H31</f>
        <v>100</v>
      </c>
      <c r="J31" s="558" t="str">
        <f>IF(ISERROR(I31/H31),"n.m.",IF(ABS((I31/ABS(H31)))&gt;=1,"n.m.",(I31/ABS(H31))))</f>
        <v>n.m.</v>
      </c>
      <c r="K31" s="377"/>
      <c r="L31" s="377"/>
      <c r="M31" s="377"/>
      <c r="N31" s="377"/>
      <c r="O31" s="397"/>
    </row>
    <row r="32" spans="1:18" s="160" customFormat="1" ht="23.25" customHeight="1" thickBot="1" x14ac:dyDescent="0.3">
      <c r="A32" s="227" t="s">
        <v>255</v>
      </c>
      <c r="B32" s="132">
        <f>'Wireline History'!B32</f>
        <v>424</v>
      </c>
      <c r="C32" s="521">
        <f>+C31+C21</f>
        <v>392</v>
      </c>
      <c r="D32" s="518">
        <f>B32-C32</f>
        <v>32</v>
      </c>
      <c r="E32" s="735">
        <f>(B32-C32)/C32</f>
        <v>8.1632653061224483E-2</v>
      </c>
      <c r="G32" s="132">
        <f>+G31+G21</f>
        <v>1601</v>
      </c>
      <c r="H32" s="521">
        <f>+H31+H21</f>
        <v>1534</v>
      </c>
      <c r="I32" s="518">
        <f>G32-H32</f>
        <v>67</v>
      </c>
      <c r="J32" s="735">
        <f>(G32-H32)/H32</f>
        <v>4.3676662320730114E-2</v>
      </c>
    </row>
    <row r="33" spans="1:14" ht="12" customHeight="1" thickTop="1" x14ac:dyDescent="0.25">
      <c r="A33" s="320"/>
      <c r="B33" s="118"/>
      <c r="C33" s="119"/>
      <c r="D33" s="119"/>
      <c r="E33" s="526"/>
      <c r="F33" s="160"/>
      <c r="G33" s="118"/>
      <c r="H33" s="528"/>
      <c r="I33" s="528"/>
      <c r="J33" s="526"/>
      <c r="K33" s="377"/>
      <c r="L33" s="377"/>
      <c r="M33" s="377"/>
      <c r="N33" s="377"/>
    </row>
    <row r="34" spans="1:14" s="160" customFormat="1" ht="18" customHeight="1" x14ac:dyDescent="0.25">
      <c r="A34" s="227" t="s">
        <v>256</v>
      </c>
      <c r="B34" s="515">
        <f>'Wireline History'!B34</f>
        <v>0.28475486903962388</v>
      </c>
      <c r="C34" s="516">
        <f>'Wireline History'!F34</f>
        <v>0.27400000000000002</v>
      </c>
      <c r="D34" s="519">
        <f>(ROUND(B34,3)-ROUND(C34,3))*100</f>
        <v>1.0999999999999954</v>
      </c>
      <c r="E34" s="314" t="s">
        <v>113</v>
      </c>
      <c r="G34" s="515">
        <f>'Wireline History'!K34</f>
        <v>0.27877415984676995</v>
      </c>
      <c r="H34" s="516">
        <f>'Wireline History'!L34</f>
        <v>0.27400000000000002</v>
      </c>
      <c r="I34" s="519">
        <f>(ROUND(G34,3)-ROUND(H34,3))*100</f>
        <v>0.50000000000000044</v>
      </c>
      <c r="J34" s="314" t="s">
        <v>113</v>
      </c>
      <c r="K34" s="429"/>
      <c r="L34" s="520"/>
      <c r="M34" s="429"/>
      <c r="N34" s="429"/>
    </row>
    <row r="35" spans="1:14" s="204" customFormat="1" ht="3.75" customHeight="1" x14ac:dyDescent="0.2">
      <c r="A35" s="235"/>
      <c r="B35" s="418"/>
      <c r="C35" s="419"/>
      <c r="D35" s="419"/>
      <c r="E35" s="420"/>
      <c r="F35" s="235"/>
      <c r="G35" s="418"/>
      <c r="H35" s="419"/>
      <c r="I35" s="419"/>
      <c r="J35" s="420"/>
      <c r="K35" s="235"/>
      <c r="L35" s="235"/>
    </row>
    <row r="36" spans="1:14" s="204" customFormat="1" ht="10.5" customHeight="1" x14ac:dyDescent="0.2">
      <c r="A36" s="235"/>
      <c r="B36" s="421"/>
      <c r="C36" s="421"/>
      <c r="D36" s="421"/>
      <c r="E36" s="421"/>
      <c r="F36" s="235"/>
      <c r="G36" s="421"/>
      <c r="H36" s="421"/>
      <c r="I36" s="421"/>
      <c r="J36" s="421"/>
      <c r="K36" s="235"/>
      <c r="L36" s="235"/>
    </row>
    <row r="37" spans="1:14" s="204" customFormat="1" ht="18" customHeight="1" x14ac:dyDescent="0.2">
      <c r="A37" s="817" t="s">
        <v>169</v>
      </c>
      <c r="B37" s="804"/>
      <c r="C37" s="804"/>
      <c r="D37" s="804"/>
      <c r="E37" s="804"/>
      <c r="F37" s="804"/>
      <c r="G37" s="804"/>
      <c r="H37" s="804"/>
      <c r="I37" s="804"/>
      <c r="J37" s="804"/>
      <c r="K37" s="804"/>
      <c r="L37" s="804"/>
    </row>
    <row r="38" spans="1:14" ht="18" customHeight="1" x14ac:dyDescent="0.2">
      <c r="A38" s="625" t="s">
        <v>254</v>
      </c>
      <c r="B38" s="578"/>
      <c r="C38" s="618"/>
      <c r="D38" s="618"/>
      <c r="E38" s="618"/>
      <c r="F38" s="618"/>
      <c r="G38" s="618"/>
      <c r="H38" s="618"/>
      <c r="I38" s="618"/>
      <c r="J38" s="618"/>
      <c r="K38" s="618"/>
      <c r="L38" s="618"/>
    </row>
    <row r="48" spans="1:14" ht="21" customHeight="1" x14ac:dyDescent="0.2"/>
    <row r="49" spans="1:1" ht="21" customHeight="1" x14ac:dyDescent="0.2">
      <c r="A49" s="574"/>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42" orientation="portrait" r:id="rId1"/>
  <headerFooter scaleWithDoc="0" alignWithMargins="0">
    <oddHeader xml:space="preserve">&amp;C </oddHeader>
    <oddFooter>&amp;L&amp;9Supplemental Investor Information (Unaudited)
Fourth Quarter, 2015&amp;R&amp;9TELUS Corporation
Page &amp;P</oddFooter>
  </headerFooter>
  <ignoredErrors>
    <ignoredError sqref="I10 I18 I15:I16 I19 I8 I9 I17 G21 G20 G26:G30 G24 G19 G15:G16 G13 G11 G22 H22 H26:H30 H11 H13 H15:H16 H19 H24 H20 H21"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Sheet2</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2016-02-10T20:01:05Z</cp:lastPrinted>
  <dcterms:created xsi:type="dcterms:W3CDTF">2001-03-17T00:05:52Z</dcterms:created>
  <dcterms:modified xsi:type="dcterms:W3CDTF">2018-05-08T22:14:11Z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