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theipsa.sharepoint.com/sites/Finance_SP/Finance/Business Partners/Year-end/Year End 24-25/"/>
    </mc:Choice>
  </mc:AlternateContent>
  <xr:revisionPtr revIDLastSave="69" documentId="8_{9DA903E1-8794-40D1-865A-5BB03B349487}" xr6:coauthVersionLast="47" xr6:coauthVersionMax="47" xr10:uidLastSave="{DE98ECAA-FFF5-4605-BB26-C8E8D62337D4}"/>
  <workbookProtection workbookAlgorithmName="SHA-512" workbookHashValue="IR1+k1KxftskhdH5wWDK3sLe+/VuQpsXg17U3bpkyu1cUCvyndtLNxqAJN8ogVi4bjfbH7Ec5fUPcePVB7lM/Q==" workbookSaltValue="KUA2RywdUJSui3ulAegiDA==" workbookSpinCount="100000" lockStructure="1"/>
  <bookViews>
    <workbookView xWindow="-120" yWindow="-120" windowWidth="29040" windowHeight="15840" firstSheet="1" activeTab="2" xr2:uid="{E778CF0A-5692-40E9-B4EF-618E343D817B}"/>
  </bookViews>
  <sheets>
    <sheet name="Controls" sheetId="4" state="hidden" r:id="rId1"/>
    <sheet name="Guidance" sheetId="1" r:id="rId2"/>
    <sheet name="Year-End Form - G&amp;S" sheetId="2" r:id="rId3"/>
    <sheet name="Year End Form - Payroll" sheetId="5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2" l="1"/>
  <c r="B22" i="1"/>
  <c r="B12" i="1"/>
  <c r="S29" i="2" l="1"/>
  <c r="C8" i="4"/>
  <c r="C7" i="4"/>
  <c r="S29" i="1"/>
  <c r="R56" i="2" l="1"/>
  <c r="T56" i="2"/>
  <c r="S56" i="2" s="1"/>
  <c r="R57" i="2"/>
  <c r="T57" i="2"/>
  <c r="S57" i="2" s="1"/>
  <c r="R58" i="2"/>
  <c r="T58" i="2"/>
  <c r="S58" i="2" s="1"/>
  <c r="R59" i="2"/>
  <c r="T59" i="2"/>
  <c r="S59" i="2" s="1"/>
  <c r="R60" i="2"/>
  <c r="T60" i="2"/>
  <c r="S60" i="2" s="1"/>
  <c r="R61" i="2"/>
  <c r="T61" i="2"/>
  <c r="S61" i="2" s="1"/>
  <c r="R62" i="2"/>
  <c r="T62" i="2"/>
  <c r="S62" i="2" s="1"/>
  <c r="R63" i="2"/>
  <c r="T63" i="2"/>
  <c r="S63" i="2" s="1"/>
  <c r="R64" i="2"/>
  <c r="T64" i="2"/>
  <c r="S64" i="2" s="1"/>
  <c r="R65" i="2"/>
  <c r="T65" i="2"/>
  <c r="S65" i="2" s="1"/>
  <c r="R44" i="2"/>
  <c r="T44" i="2"/>
  <c r="S44" i="2" s="1"/>
  <c r="R45" i="2"/>
  <c r="T45" i="2"/>
  <c r="S45" i="2" s="1"/>
  <c r="R46" i="2"/>
  <c r="T46" i="2"/>
  <c r="S46" i="2" s="1"/>
  <c r="R47" i="2"/>
  <c r="T47" i="2"/>
  <c r="S47" i="2" s="1"/>
  <c r="R48" i="2"/>
  <c r="T48" i="2"/>
  <c r="S48" i="2" s="1"/>
  <c r="R49" i="2"/>
  <c r="T49" i="2"/>
  <c r="S49" i="2" s="1"/>
  <c r="R50" i="2"/>
  <c r="T50" i="2"/>
  <c r="S50" i="2" s="1"/>
  <c r="R51" i="2"/>
  <c r="T51" i="2"/>
  <c r="S51" i="2" s="1"/>
  <c r="R52" i="2"/>
  <c r="T52" i="2"/>
  <c r="S52" i="2" s="1"/>
  <c r="R37" i="2"/>
  <c r="T37" i="2"/>
  <c r="S37" i="2" s="1"/>
  <c r="R38" i="2"/>
  <c r="T38" i="2"/>
  <c r="S38" i="2" s="1"/>
  <c r="R39" i="2"/>
  <c r="T39" i="2"/>
  <c r="S39" i="2" s="1"/>
  <c r="R40" i="2"/>
  <c r="T40" i="2"/>
  <c r="S40" i="2" s="1"/>
  <c r="R41" i="2"/>
  <c r="T41" i="2"/>
  <c r="S41" i="2" s="1"/>
  <c r="R42" i="2"/>
  <c r="T42" i="2"/>
  <c r="S42" i="2" s="1"/>
  <c r="R43" i="2"/>
  <c r="T43" i="2"/>
  <c r="S43" i="2" s="1"/>
  <c r="R53" i="2"/>
  <c r="T53" i="2"/>
  <c r="S53" i="2" s="1"/>
  <c r="R54" i="2"/>
  <c r="T54" i="2"/>
  <c r="S54" i="2" s="1"/>
  <c r="R55" i="2"/>
  <c r="T55" i="2"/>
  <c r="S55" i="2" s="1"/>
  <c r="R66" i="2"/>
  <c r="T66" i="2"/>
  <c r="S66" i="2" s="1"/>
  <c r="T71" i="2"/>
  <c r="S71" i="2"/>
  <c r="R34" i="2"/>
  <c r="T34" i="2"/>
  <c r="S34" i="2" s="1"/>
  <c r="R35" i="2"/>
  <c r="T35" i="2"/>
  <c r="S35" i="2" s="1"/>
  <c r="R36" i="2"/>
  <c r="T36" i="2"/>
  <c r="S36" i="2" s="1"/>
  <c r="R67" i="2"/>
  <c r="T67" i="2"/>
  <c r="S67" i="2" s="1"/>
  <c r="T69" i="2"/>
  <c r="S69" i="2" s="1"/>
  <c r="T68" i="2"/>
  <c r="S68" i="2" s="1"/>
  <c r="T33" i="2"/>
  <c r="S33" i="2" s="1"/>
  <c r="T32" i="2"/>
  <c r="S32" i="2" s="1"/>
  <c r="T31" i="2"/>
  <c r="S31" i="2" s="1"/>
  <c r="T32" i="1"/>
  <c r="R69" i="2"/>
  <c r="R68" i="2"/>
  <c r="R33" i="2"/>
  <c r="R32" i="2"/>
  <c r="R31" i="2"/>
  <c r="R30" i="2"/>
  <c r="T30" i="2" s="1"/>
  <c r="S30" i="2" s="1"/>
  <c r="S70" i="2" s="1"/>
  <c r="T70" i="2" l="1"/>
  <c r="C13" i="4"/>
  <c r="B20" i="2" s="1"/>
  <c r="S32" i="1"/>
  <c r="R30" i="1"/>
  <c r="T30" i="1" s="1"/>
  <c r="S30" i="1" s="1"/>
  <c r="R31" i="1"/>
  <c r="T31" i="1" s="1"/>
  <c r="R32" i="1"/>
  <c r="R33" i="1"/>
  <c r="T33" i="1" s="1"/>
  <c r="S33" i="1" s="1"/>
  <c r="R34" i="1"/>
  <c r="T34" i="1" s="1"/>
  <c r="S34" i="1" s="1"/>
  <c r="S31" i="1" l="1"/>
  <c r="K5" i="4"/>
  <c r="C5" i="4"/>
  <c r="B14" i="2" l="1"/>
  <c r="B25" i="1"/>
  <c r="K6" i="4"/>
  <c r="T29" i="2"/>
  <c r="T29" i="1"/>
  <c r="C9" i="4"/>
  <c r="C10" i="4"/>
  <c r="B24" i="1" l="1"/>
  <c r="B13" i="2"/>
</calcChain>
</file>

<file path=xl/sharedStrings.xml><?xml version="1.0" encoding="utf-8"?>
<sst xmlns="http://schemas.openxmlformats.org/spreadsheetml/2006/main" count="262" uniqueCount="195">
  <si>
    <t>Controls</t>
  </si>
  <si>
    <t>Reporting Financial Year</t>
  </si>
  <si>
    <t>Expenditure/income</t>
  </si>
  <si>
    <t>Source</t>
  </si>
  <si>
    <t>Account code</t>
  </si>
  <si>
    <t>Expense category</t>
  </si>
  <si>
    <t>Budget code</t>
  </si>
  <si>
    <t>Budget</t>
  </si>
  <si>
    <t>Request</t>
  </si>
  <si>
    <t>Good/service</t>
  </si>
  <si>
    <t>Actual/estimate</t>
  </si>
  <si>
    <t>Payroll costs</t>
  </si>
  <si>
    <t>New Financial Year</t>
  </si>
  <si>
    <t>Expenditure</t>
  </si>
  <si>
    <t>Reimbursement claim</t>
  </si>
  <si>
    <t>Advertising and contact cards</t>
  </si>
  <si>
    <t>ACC</t>
  </si>
  <si>
    <t>Accommodation</t>
  </si>
  <si>
    <t>Goods</t>
  </si>
  <si>
    <t>Actual</t>
  </si>
  <si>
    <t>Additional hours (not overtime)</t>
  </si>
  <si>
    <t>Income</t>
  </si>
  <si>
    <t>IPSA payment card</t>
  </si>
  <si>
    <t>Air travel</t>
  </si>
  <si>
    <t>Accommodation Hotel</t>
  </si>
  <si>
    <t>Services</t>
  </si>
  <si>
    <t>Estimate</t>
  </si>
  <si>
    <t>Holiday pay</t>
  </si>
  <si>
    <t>Reporting Year End Date</t>
  </si>
  <si>
    <t>Approved costs outside the Scheme</t>
  </si>
  <si>
    <t>CONAP</t>
  </si>
  <si>
    <t>Contingency - applied for costs (Capped)</t>
  </si>
  <si>
    <t>New starter</t>
  </si>
  <si>
    <t>Reporting Start Date</t>
  </si>
  <si>
    <t>Bought-in services</t>
  </si>
  <si>
    <t>CONAPU</t>
  </si>
  <si>
    <t>Contingency - applied for costs (Uncapped)</t>
  </si>
  <si>
    <t>Overtime</t>
  </si>
  <si>
    <t>New Financial Year End Date</t>
  </si>
  <si>
    <t>Business rates</t>
  </si>
  <si>
    <t>CONNAP</t>
  </si>
  <si>
    <t>Contingency - not applied for cost</t>
  </si>
  <si>
    <t>Pay increase</t>
  </si>
  <si>
    <t>New Financial Year Start Date</t>
  </si>
  <si>
    <t>Cleaning services</t>
  </si>
  <si>
    <t>DISAB</t>
  </si>
  <si>
    <t>Disability (Capped)</t>
  </si>
  <si>
    <t>PILON</t>
  </si>
  <si>
    <t>Congestion charge &amp; toll</t>
  </si>
  <si>
    <t>DISABU</t>
  </si>
  <si>
    <t>Disability (Uncapped)</t>
  </si>
  <si>
    <t>Redundancy</t>
  </si>
  <si>
    <t>Form Submission Deadline</t>
  </si>
  <si>
    <t>Cost not reconciled</t>
  </si>
  <si>
    <t>Reward and recognition</t>
  </si>
  <si>
    <t>Council tax</t>
  </si>
  <si>
    <t>MPSA</t>
  </si>
  <si>
    <t>MP Salary</t>
  </si>
  <si>
    <t>Equipment - hire</t>
  </si>
  <si>
    <t>OFFCOS</t>
  </si>
  <si>
    <t>Office Costs</t>
  </si>
  <si>
    <t>Email</t>
  </si>
  <si>
    <t>info@theipsa.org.uk</t>
  </si>
  <si>
    <t>Equipment - purchase</t>
  </si>
  <si>
    <t>GE Equipment Hire Fee</t>
  </si>
  <si>
    <t>SECU</t>
  </si>
  <si>
    <t>Security (Capped)</t>
  </si>
  <si>
    <t>Health &amp; welfare - staff</t>
  </si>
  <si>
    <t>SECUU</t>
  </si>
  <si>
    <t>Security (Uncapped)</t>
  </si>
  <si>
    <t>Health and Welfare (MP)</t>
  </si>
  <si>
    <t>STAFAB</t>
  </si>
  <si>
    <t>Staff Absence</t>
  </si>
  <si>
    <t>Hospitality</t>
  </si>
  <si>
    <t>STAFCV</t>
  </si>
  <si>
    <t>Staffing (COVID-19)</t>
  </si>
  <si>
    <t>Hotel - European</t>
  </si>
  <si>
    <t>STAFF</t>
  </si>
  <si>
    <t>Staffing</t>
  </si>
  <si>
    <t>Hotel - late night</t>
  </si>
  <si>
    <t>TRAVEL</t>
  </si>
  <si>
    <t>Travel</t>
  </si>
  <si>
    <t>Hotel - London</t>
  </si>
  <si>
    <t>Hotel - UK Not London</t>
  </si>
  <si>
    <t>Insurance - buildings</t>
  </si>
  <si>
    <t>Insurance - contents</t>
  </si>
  <si>
    <t>Landline phone &amp; internet - installation &amp; equipment purchase</t>
  </si>
  <si>
    <t>Landline phone &amp; internet - rental &amp; usage</t>
  </si>
  <si>
    <t>Maintenance, Redecorations &amp; Repairs</t>
  </si>
  <si>
    <t>Mileage - bicycle</t>
  </si>
  <si>
    <t>Mileage - car</t>
  </si>
  <si>
    <t>Mileage - motorcycle</t>
  </si>
  <si>
    <t>Mobile telephone - contract &amp; usage</t>
  </si>
  <si>
    <t>Mobile telephone - equipment purchase</t>
  </si>
  <si>
    <t>Moving Fees</t>
  </si>
  <si>
    <t>MP Asset Repayment</t>
  </si>
  <si>
    <t>MP Budget Overspend</t>
  </si>
  <si>
    <t>Newspapers, journals, magazines</t>
  </si>
  <si>
    <t>Not claimed, to be repaid</t>
  </si>
  <si>
    <t>Other</t>
  </si>
  <si>
    <t>Other public transport</t>
  </si>
  <si>
    <t>Parking</t>
  </si>
  <si>
    <t>Pooled staffing services</t>
  </si>
  <si>
    <t>Postage &amp; couriers</t>
  </si>
  <si>
    <t>Rail</t>
  </si>
  <si>
    <t>Railcard</t>
  </si>
  <si>
    <t>Recovered Business Costs - MPs</t>
  </si>
  <si>
    <t>Recruitment Services &amp;Costs</t>
  </si>
  <si>
    <t>Removals</t>
  </si>
  <si>
    <t>Rent</t>
  </si>
  <si>
    <t>Rent PSP</t>
  </si>
  <si>
    <t>Rental Income</t>
  </si>
  <si>
    <t>Security – further measures</t>
  </si>
  <si>
    <t>Security – recommended measures</t>
  </si>
  <si>
    <t>Security – routine costs</t>
  </si>
  <si>
    <t>Service charge &amp; ground Rent</t>
  </si>
  <si>
    <t>Software &amp; applications</t>
  </si>
  <si>
    <t>Stationery &amp; printing</t>
  </si>
  <si>
    <t>Subsistence</t>
  </si>
  <si>
    <t>Taxi</t>
  </si>
  <si>
    <t>Training - MP</t>
  </si>
  <si>
    <t>Training - staff</t>
  </si>
  <si>
    <t>Translation services - other languages</t>
  </si>
  <si>
    <t>Translation services (Welsh Language)</t>
  </si>
  <si>
    <t>TV licence</t>
  </si>
  <si>
    <t>Utilities</t>
  </si>
  <si>
    <t>Vehicle hire cost</t>
  </si>
  <si>
    <t>Venue hire, meetings &amp; surgeries</t>
  </si>
  <si>
    <t>Volunteer - agreed arrangement costs</t>
  </si>
  <si>
    <t>Waste disposal, confidential waste &amp; rubbish collection</t>
  </si>
  <si>
    <t>Website hosting and design</t>
  </si>
  <si>
    <t>Winding Up</t>
  </si>
  <si>
    <t>We need to know this so that:</t>
  </si>
  <si>
    <t xml:space="preserve"> - you can ensure the expenditure and income are allocated to the correct financial year; and</t>
  </si>
  <si>
    <t>Please DO NOT use this form to record rent that IPSA pays direct to your landlord or goods/services that IPSA pays direct to the supplier.</t>
  </si>
  <si>
    <r>
      <t xml:space="preserve">Fields with </t>
    </r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are mandatory.</t>
    </r>
  </si>
  <si>
    <t>Goods and Services</t>
  </si>
  <si>
    <t>Please fill in this form to inform IPSA of expenses incurred/will be incurred or income received/will be received that needs  to be recorded in the appropriate financial year. This could be a result of any of the following scenarios:</t>
  </si>
  <si>
    <t>Example of a filled form is shown below, illustrating the scenarios above.</t>
  </si>
  <si>
    <r>
      <t xml:space="preserve">Expenditure or income (please select)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</si>
  <si>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Source of transaction (please select) </t>
    </r>
    <r>
      <rPr>
        <b/>
        <sz val="11"/>
        <color rgb="FFFF0000"/>
        <rFont val="Calibri"/>
        <family val="2"/>
        <scheme val="minor"/>
      </rPr>
      <t>*</t>
    </r>
  </si>
  <si>
    <t>Claim number (if applicable)</t>
  </si>
  <si>
    <t>Claim line number (if applicable)</t>
  </si>
  <si>
    <r>
      <t xml:space="preserve">Details of goods/services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</si>
  <si>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Expense category (please select)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</si>
  <si>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Budget (please select) </t>
    </r>
    <r>
      <rPr>
        <b/>
        <sz val="11"/>
        <color rgb="FFFF0000"/>
        <rFont val="Calibri"/>
        <family val="2"/>
        <scheme val="minor"/>
      </rPr>
      <t>*</t>
    </r>
  </si>
  <si>
    <t>Please give the reason for not yet receiving an invoice (invoices are normally supplied at the same time as the goods or services) [if applicable]</t>
  </si>
  <si>
    <r>
      <t xml:space="preserve">Request to IPSA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</si>
  <si>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Full transaction amount (£)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</si>
  <si>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Does it relate to a good or a service? (please select)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</si>
  <si>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Is this an actual amount or an estimate? (please select) </t>
    </r>
    <r>
      <rPr>
        <b/>
        <sz val="11"/>
        <color rgb="FFFF0000"/>
        <rFont val="Calibri"/>
        <family val="2"/>
        <scheme val="minor"/>
      </rPr>
      <t>*</t>
    </r>
  </si>
  <si>
    <t>Basis of the estimation (if estimate is selected)</t>
  </si>
  <si>
    <t>Goods - actual or expected date of receipt (DD/ MM/ YYYY)</t>
  </si>
  <si>
    <t>Service - start date of period of service (DD /MM/ YYYY)</t>
  </si>
  <si>
    <t>Service - end date of period of service (DD /MM/ YYYY)</t>
  </si>
  <si>
    <t>Total number of days for service (Automatic)</t>
  </si>
  <si>
    <t>Based on the previous quarter's daily electricity bill charge.</t>
  </si>
  <si>
    <r>
      <rPr>
        <sz val="10"/>
        <color rgb="FFFF000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 xml:space="preserve"> Mandatory field</t>
    </r>
  </si>
  <si>
    <r>
      <t xml:space="preserve">Fields with </t>
    </r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are mandatory and cells highlighted in red must be filled in before submitting to IPSA. Items submitted with red cells will not be considered.</t>
    </r>
  </si>
  <si>
    <t>Service - start date of period of service  (DD /MM/ YYYY)</t>
  </si>
  <si>
    <t>Expenditure Totals</t>
  </si>
  <si>
    <t>Income Totals</t>
  </si>
  <si>
    <t>We may need to contact you for further information regarding any items you have noted on this form.</t>
  </si>
  <si>
    <r>
      <t xml:space="preserve">MP's Name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</si>
  <si>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Name of Person Submitting the Form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</si>
  <si>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MP's Constituency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</si>
  <si>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Date </t>
    </r>
    <r>
      <rPr>
        <b/>
        <sz val="11"/>
        <color rgb="FFFF0000"/>
        <rFont val="Calibri"/>
        <family val="2"/>
        <scheme val="minor"/>
      </rPr>
      <t>*</t>
    </r>
  </si>
  <si>
    <t>MPLE</t>
  </si>
  <si>
    <t>MP Absence</t>
  </si>
  <si>
    <t>Year End Form - Payroll</t>
  </si>
  <si>
    <t>DO NOT USE!!</t>
  </si>
  <si>
    <t>There is no longer any need for a payroll year end form to be submitted.</t>
  </si>
  <si>
    <t xml:space="preserve">The reward and recognition form will now have a drop-down box for you to select which year you want the cost to come from. </t>
  </si>
  <si>
    <t>By submitting this form, you are confirming the following:</t>
  </si>
  <si>
    <t>Expecting the quarterly electricity bill for up to 30 April 2024 to be issued.</t>
  </si>
  <si>
    <t>Record in 2024-25</t>
  </si>
  <si>
    <t>IPSA expects to receive the funds after 31 March 2024.</t>
  </si>
  <si>
    <t>Please fill in this form, with your name and date at the bottom, to inform IPSA of expenses incurred/will be incurred or income received/will be received that ought to be recorded in the correct financial year. This could be a result of any of the following scenarios:</t>
  </si>
  <si>
    <t>Year-End Form - Goods and Services</t>
  </si>
  <si>
    <t>I declare that the information provided on this Year-End form is correct to the best of my knowledge and all mandatory fields are completed. I understand that items with cells that are highlighted in red will not be considered.</t>
  </si>
  <si>
    <t>If I am sending this form as a proxy, I declare that the MP is aware of this Year-End form being submittted.</t>
  </si>
  <si>
    <t>Year-End Forms</t>
  </si>
  <si>
    <t>Please use a Year-End Form to notify IPSA to record costs/income in the correct financial year. There is no need to submit nil responses.</t>
  </si>
  <si>
    <t>This form is comprised of one page for Goods and Services (see 'Year-End Form - G&amp;S' tab).</t>
  </si>
  <si>
    <t>2024-25</t>
  </si>
  <si>
    <t xml:space="preserve"> - where the service has been paid for in advance (but will be used in part or full on or after 1 April 2025), and where the costs need to be allocated in full or in part to your 2025-26 budgets; or</t>
  </si>
  <si>
    <t>Record in 2025-26</t>
  </si>
  <si>
    <t>Quarterly electricity bill to cover the period up to 30 April 2025.</t>
  </si>
  <si>
    <t>Submitted claim, in March 2025, for council tax bill to cover the period 1 April 2025 to 31 March 2026.</t>
  </si>
  <si>
    <t>Printer paid for on 30 March 2025 to be delivered on 2 April 2025. Claim to IPSA went through on 31 March 2025.</t>
  </si>
  <si>
    <t>Notified by a hotel company, by April 2025, of a refund regarding a room that was occupied up to 31 March 2025.</t>
  </si>
  <si>
    <t>Quarterly income received in advance for subletting your office for April 2025 - June 2025.</t>
  </si>
  <si>
    <t>Please refer to the Year-End guidance, available via the IPSA bulletin and www.ipsaonline.org.uk/year-end-2024-25, for further information.</t>
  </si>
  <si>
    <t>IPSA will accept this Year-End form by email from either the MP or the proxy from a registered parliamentary e-mail address, no later than 23:59 on Friday 25 April 2025, to info@theipsa.org.uk. Anything received after this deadline will not be considered.</t>
  </si>
  <si>
    <t>IPSA will accept this Year-End form by email from either the MP or the proxy from an registered parliamentary e-mail address, no later than 23:59 on Friday 25 April 2025, to info@theipsa.org.uk. Anything received after this deadline will not be considered.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</si>
</sst>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\(#,##0.00\)"/>
    <numFmt numFmtId="165" formatCode="dd/mm/yyyy;@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8"/>
      <color theme="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36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4"/>
      <color rgb="FF1B273A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4" fillId="0" borderId="0" xfId="0" applyFont="1"/>
    <xf numFmtId="0" fontId="0" fillId="2" borderId="1" xfId="0" applyFill="1" applyBorder="1"/>
    <xf numFmtId="0" fontId="1" fillId="4" borderId="1" xfId="0" applyFont="1" applyFill="1" applyBorder="1" applyAlignment="1">
      <alignment wrapText="1"/>
    </xf>
    <xf numFmtId="164" fontId="0" fillId="2" borderId="1" xfId="0" applyNumberFormat="1" applyFill="1" applyBorder="1"/>
    <xf numFmtId="0" fontId="5" fillId="0" borderId="0" xfId="0" applyFont="1"/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1" fillId="4" borderId="1" xfId="0" applyFont="1" applyFill="1" applyBorder="1"/>
    <xf numFmtId="164" fontId="1" fillId="4" borderId="1" xfId="0" applyNumberFormat="1" applyFont="1" applyFill="1" applyBorder="1"/>
    <xf numFmtId="0" fontId="1" fillId="6" borderId="2" xfId="0" applyFont="1" applyFill="1" applyBorder="1"/>
    <xf numFmtId="0" fontId="1" fillId="6" borderId="3" xfId="0" applyFont="1" applyFill="1" applyBorder="1"/>
    <xf numFmtId="0" fontId="0" fillId="6" borderId="3" xfId="0" applyFill="1" applyBorder="1"/>
    <xf numFmtId="0" fontId="0" fillId="0" borderId="1" xfId="0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0" fontId="3" fillId="3" borderId="0" xfId="0" applyFont="1" applyFill="1"/>
    <xf numFmtId="0" fontId="0" fillId="3" borderId="0" xfId="0" applyFill="1"/>
    <xf numFmtId="0" fontId="1" fillId="5" borderId="1" xfId="0" applyFont="1" applyFill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164" fontId="7" fillId="0" borderId="1" xfId="0" applyNumberFormat="1" applyFont="1" applyBorder="1"/>
    <xf numFmtId="165" fontId="7" fillId="0" borderId="1" xfId="0" applyNumberFormat="1" applyFont="1" applyBorder="1"/>
    <xf numFmtId="0" fontId="7" fillId="2" borderId="1" xfId="0" applyFont="1" applyFill="1" applyBorder="1"/>
    <xf numFmtId="164" fontId="7" fillId="2" borderId="1" xfId="0" applyNumberFormat="1" applyFont="1" applyFill="1" applyBorder="1"/>
    <xf numFmtId="0" fontId="2" fillId="0" borderId="0" xfId="0" applyFont="1"/>
    <xf numFmtId="14" fontId="0" fillId="0" borderId="0" xfId="0" applyNumberFormat="1"/>
    <xf numFmtId="14" fontId="0" fillId="3" borderId="0" xfId="0" applyNumberFormat="1" applyFill="1"/>
    <xf numFmtId="0" fontId="3" fillId="3" borderId="0" xfId="0" applyFont="1" applyFill="1" applyAlignment="1">
      <alignment horizontal="center"/>
    </xf>
    <xf numFmtId="0" fontId="3" fillId="0" borderId="0" xfId="0" applyFont="1"/>
    <xf numFmtId="0" fontId="8" fillId="0" borderId="0" xfId="0" applyFont="1"/>
    <xf numFmtId="0" fontId="12" fillId="0" borderId="0" xfId="0" applyFont="1"/>
    <xf numFmtId="0" fontId="11" fillId="3" borderId="0" xfId="1" applyFill="1" applyProtection="1"/>
    <xf numFmtId="0" fontId="0" fillId="0" borderId="0" xfId="0" applyAlignment="1">
      <alignment horizontal="left" vertical="top" wrapText="1"/>
    </xf>
    <xf numFmtId="0" fontId="6" fillId="0" borderId="1" xfId="0" applyFont="1" applyBorder="1" applyAlignment="1" applyProtection="1">
      <alignment wrapText="1"/>
      <protection locked="0"/>
    </xf>
    <xf numFmtId="0" fontId="0" fillId="7" borderId="0" xfId="0" applyFill="1"/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indent="1"/>
    </xf>
    <xf numFmtId="0" fontId="10" fillId="0" borderId="0" xfId="0" applyFont="1"/>
    <xf numFmtId="0" fontId="19" fillId="0" borderId="0" xfId="0" applyFont="1"/>
    <xf numFmtId="0" fontId="0" fillId="0" borderId="0" xfId="0" applyProtection="1">
      <protection locked="0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14" fontId="0" fillId="0" borderId="2" xfId="0" applyNumberFormat="1" applyBorder="1" applyAlignment="1" applyProtection="1">
      <alignment horizontal="right"/>
      <protection locked="0"/>
    </xf>
    <xf numFmtId="14" fontId="0" fillId="0" borderId="4" xfId="0" applyNumberFormat="1" applyBorder="1" applyAlignment="1" applyProtection="1">
      <alignment horizontal="right"/>
      <protection locked="0"/>
    </xf>
    <xf numFmtId="14" fontId="0" fillId="0" borderId="3" xfId="0" applyNumberFormat="1" applyBorder="1" applyAlignment="1" applyProtection="1">
      <alignment horizontal="right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4">
    <dxf>
      <fill>
        <patternFill>
          <bgColor rgb="FFFFC7CE"/>
        </patternFill>
      </fill>
    </dxf>
    <dxf>
      <fill>
        <patternFill>
          <bgColor theme="6" tint="0.79998168889431442"/>
        </patternFill>
      </fill>
    </dxf>
    <dxf>
      <fill>
        <patternFill>
          <bgColor rgb="FFFFC7CE"/>
        </patternFill>
      </fill>
    </dxf>
    <dxf>
      <fill>
        <patternFill>
          <bgColor theme="6" tint="0.79998168889431442"/>
        </patternFill>
      </fill>
    </dxf>
    <dxf>
      <fill>
        <patternFill>
          <bgColor rgb="FFFFC7CE"/>
        </patternFill>
      </fill>
    </dxf>
    <dxf>
      <fill>
        <patternFill>
          <bgColor theme="6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FFC7CE"/>
      <color rgb="FFFFFF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713312</xdr:colOff>
      <xdr:row>1</xdr:row>
      <xdr:rowOff>9525</xdr:rowOff>
    </xdr:from>
    <xdr:to>
      <xdr:col>19</xdr:col>
      <xdr:colOff>621713</xdr:colOff>
      <xdr:row>5</xdr:row>
      <xdr:rowOff>134186</xdr:rowOff>
    </xdr:to>
    <xdr:pic>
      <xdr:nvPicPr>
        <xdr:cNvPr id="2" name="Graphic 19">
          <a:extLst>
            <a:ext uri="{FF2B5EF4-FFF2-40B4-BE49-F238E27FC236}">
              <a16:creationId xmlns:a16="http://schemas.microsoft.com/office/drawing/2014/main" id="{FF80A8F9-BDE4-447C-A0E1-8B58BA33713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 l="8254" t="12060" r="8149" b="12898"/>
        <a:stretch/>
      </xdr:blipFill>
      <xdr:spPr bwMode="auto">
        <a:xfrm>
          <a:off x="16418979" y="200025"/>
          <a:ext cx="2279068" cy="128882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513766</xdr:colOff>
      <xdr:row>0</xdr:row>
      <xdr:rowOff>94191</xdr:rowOff>
    </xdr:from>
    <xdr:to>
      <xdr:col>18</xdr:col>
      <xdr:colOff>296380</xdr:colOff>
      <xdr:row>5</xdr:row>
      <xdr:rowOff>95250</xdr:rowOff>
    </xdr:to>
    <xdr:pic>
      <xdr:nvPicPr>
        <xdr:cNvPr id="2" name="Graphic 19">
          <a:extLst>
            <a:ext uri="{FF2B5EF4-FFF2-40B4-BE49-F238E27FC236}">
              <a16:creationId xmlns:a16="http://schemas.microsoft.com/office/drawing/2014/main" id="{BA0052E6-AE1F-4BE3-82C7-5BCFD2181EF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 l="8254" t="12060" r="8149" b="12898"/>
        <a:stretch/>
      </xdr:blipFill>
      <xdr:spPr bwMode="auto">
        <a:xfrm>
          <a:off x="15870183" y="94191"/>
          <a:ext cx="2153280" cy="121814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652912</xdr:colOff>
      <xdr:row>2</xdr:row>
      <xdr:rowOff>9524</xdr:rowOff>
    </xdr:from>
    <xdr:to>
      <xdr:col>10</xdr:col>
      <xdr:colOff>1275</xdr:colOff>
      <xdr:row>7</xdr:row>
      <xdr:rowOff>10025</xdr:rowOff>
    </xdr:to>
    <xdr:pic>
      <xdr:nvPicPr>
        <xdr:cNvPr id="2" name="Graphic 19">
          <a:extLst>
            <a:ext uri="{FF2B5EF4-FFF2-40B4-BE49-F238E27FC236}">
              <a16:creationId xmlns:a16="http://schemas.microsoft.com/office/drawing/2014/main" id="{7787CFD5-3BEE-4C62-981F-659E4680E524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 l="8254" t="12060" r="8149" b="12898"/>
        <a:stretch/>
      </xdr:blipFill>
      <xdr:spPr bwMode="auto">
        <a:xfrm>
          <a:off x="11549512" y="390524"/>
          <a:ext cx="2129663" cy="12197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rgbClr val="000000"/>
      </a:dk1>
      <a:lt1>
        <a:sysClr val="window" lastClr="FFFFFF"/>
      </a:lt1>
      <a:dk2>
        <a:srgbClr val="253746"/>
      </a:dk2>
      <a:lt2>
        <a:srgbClr val="E7E6E6"/>
      </a:lt2>
      <a:accent1>
        <a:srgbClr val="00816D"/>
      </a:accent1>
      <a:accent2>
        <a:srgbClr val="253746"/>
      </a:accent2>
      <a:accent3>
        <a:srgbClr val="989A9A"/>
      </a:accent3>
      <a:accent4>
        <a:srgbClr val="7E335A"/>
      </a:accent4>
      <a:accent5>
        <a:srgbClr val="379A87"/>
      </a:accent5>
      <a:accent6>
        <a:srgbClr val="431C5B"/>
      </a:accent6>
      <a:hlink>
        <a:srgbClr val="00886C"/>
      </a:hlink>
      <a:folHlink>
        <a:srgbClr val="25374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theipsa.org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E0A5A-D295-488A-9086-1282418B460B}">
  <dimension ref="B2:N71"/>
  <sheetViews>
    <sheetView zoomScale="95" zoomScaleNormal="95" workbookViewId="0">
      <selection activeCell="C13" sqref="C13"/>
    </sheetView>
  </sheetViews>
  <sheetFormatPr defaultColWidth="9.140625" defaultRowHeight="15" x14ac:dyDescent="0.25"/>
  <cols>
    <col min="1" max="1" width="3.7109375" customWidth="1"/>
    <col min="2" max="2" width="27.140625" customWidth="1"/>
    <col min="3" max="3" width="22.28515625" customWidth="1"/>
    <col min="4" max="4" width="4.5703125" customWidth="1"/>
    <col min="5" max="6" width="20.140625" customWidth="1"/>
    <col min="7" max="7" width="13.140625" customWidth="1"/>
    <col min="8" max="8" width="55.42578125" customWidth="1"/>
    <col min="9" max="9" width="11.85546875" customWidth="1"/>
    <col min="10" max="10" width="38.7109375" customWidth="1"/>
    <col min="11" max="11" width="16.42578125" bestFit="1" customWidth="1"/>
    <col min="12" max="12" width="12.7109375" customWidth="1"/>
    <col min="13" max="13" width="15.42578125" customWidth="1"/>
    <col min="14" max="14" width="22.140625" customWidth="1"/>
  </cols>
  <sheetData>
    <row r="2" spans="2:14" ht="23.25" x14ac:dyDescent="0.35">
      <c r="B2" s="26" t="s">
        <v>0</v>
      </c>
    </row>
    <row r="4" spans="2:14" x14ac:dyDescent="0.25">
      <c r="B4" t="s">
        <v>1</v>
      </c>
      <c r="C4" s="18" t="s">
        <v>184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11</v>
      </c>
    </row>
    <row r="5" spans="2:14" x14ac:dyDescent="0.25">
      <c r="B5" t="s">
        <v>12</v>
      </c>
      <c r="C5" t="str">
        <f>LEFT(C4,4)+1&amp;"-"&amp;RIGHT(C4,2)+1</f>
        <v>2025-26</v>
      </c>
      <c r="E5" t="s">
        <v>13</v>
      </c>
      <c r="F5" t="s">
        <v>14</v>
      </c>
      <c r="G5">
        <v>21113</v>
      </c>
      <c r="H5" t="s">
        <v>15</v>
      </c>
      <c r="I5" t="s">
        <v>16</v>
      </c>
      <c r="J5" t="s">
        <v>17</v>
      </c>
      <c r="K5" t="str">
        <f>"Record in "&amp;C4</f>
        <v>Record in 2024-25</v>
      </c>
      <c r="L5" t="s">
        <v>18</v>
      </c>
      <c r="M5" t="s">
        <v>19</v>
      </c>
      <c r="N5" t="s">
        <v>20</v>
      </c>
    </row>
    <row r="6" spans="2:14" x14ac:dyDescent="0.25">
      <c r="E6" t="s">
        <v>21</v>
      </c>
      <c r="F6" t="s">
        <v>22</v>
      </c>
      <c r="G6">
        <v>21255</v>
      </c>
      <c r="H6" t="s">
        <v>23</v>
      </c>
      <c r="I6" t="s">
        <v>30</v>
      </c>
      <c r="J6" t="s">
        <v>31</v>
      </c>
      <c r="K6" t="str">
        <f>"Record in "&amp;C5</f>
        <v>Record in 2025-26</v>
      </c>
      <c r="L6" t="s">
        <v>25</v>
      </c>
      <c r="M6" t="s">
        <v>26</v>
      </c>
      <c r="N6" t="s">
        <v>27</v>
      </c>
    </row>
    <row r="7" spans="2:14" x14ac:dyDescent="0.25">
      <c r="B7" t="s">
        <v>28</v>
      </c>
      <c r="C7" s="27">
        <f>DATE(20&amp;RIGHT(C4,2),3,31)</f>
        <v>45747</v>
      </c>
      <c r="F7" t="s">
        <v>21</v>
      </c>
      <c r="G7">
        <v>21303</v>
      </c>
      <c r="H7" t="s">
        <v>29</v>
      </c>
      <c r="I7" t="s">
        <v>35</v>
      </c>
      <c r="J7" t="s">
        <v>36</v>
      </c>
      <c r="N7" t="s">
        <v>32</v>
      </c>
    </row>
    <row r="8" spans="2:14" x14ac:dyDescent="0.25">
      <c r="B8" t="s">
        <v>33</v>
      </c>
      <c r="C8" s="27">
        <f>DATE(LEFT(C4,4),4,1)</f>
        <v>45383</v>
      </c>
      <c r="G8">
        <v>21306</v>
      </c>
      <c r="H8" t="s">
        <v>34</v>
      </c>
      <c r="I8" t="s">
        <v>40</v>
      </c>
      <c r="J8" t="s">
        <v>41</v>
      </c>
      <c r="N8" t="s">
        <v>37</v>
      </c>
    </row>
    <row r="9" spans="2:14" x14ac:dyDescent="0.25">
      <c r="B9" t="s">
        <v>38</v>
      </c>
      <c r="C9" s="27">
        <f>DATE(20&amp;RIGHT(C5,2),3,31)</f>
        <v>46112</v>
      </c>
      <c r="G9">
        <v>21106</v>
      </c>
      <c r="H9" t="s">
        <v>39</v>
      </c>
      <c r="I9" t="s">
        <v>45</v>
      </c>
      <c r="J9" t="s">
        <v>46</v>
      </c>
      <c r="N9" t="s">
        <v>42</v>
      </c>
    </row>
    <row r="10" spans="2:14" x14ac:dyDescent="0.25">
      <c r="B10" t="s">
        <v>43</v>
      </c>
      <c r="C10" s="27">
        <f>DATE(LEFT(C5,4),4,1)</f>
        <v>45748</v>
      </c>
      <c r="G10">
        <v>21107</v>
      </c>
      <c r="H10" t="s">
        <v>44</v>
      </c>
      <c r="I10" t="s">
        <v>49</v>
      </c>
      <c r="J10" t="s">
        <v>50</v>
      </c>
      <c r="N10" t="s">
        <v>47</v>
      </c>
    </row>
    <row r="11" spans="2:14" x14ac:dyDescent="0.25">
      <c r="G11">
        <v>21254</v>
      </c>
      <c r="H11" t="s">
        <v>48</v>
      </c>
      <c r="I11" t="s">
        <v>167</v>
      </c>
      <c r="J11" t="s">
        <v>168</v>
      </c>
      <c r="N11" t="s">
        <v>51</v>
      </c>
    </row>
    <row r="12" spans="2:14" x14ac:dyDescent="0.25">
      <c r="B12" t="s">
        <v>52</v>
      </c>
      <c r="C12" s="28">
        <v>45772</v>
      </c>
      <c r="G12">
        <v>21308</v>
      </c>
      <c r="H12" t="s">
        <v>53</v>
      </c>
      <c r="I12" t="s">
        <v>56</v>
      </c>
      <c r="J12" t="s">
        <v>57</v>
      </c>
      <c r="N12" t="s">
        <v>54</v>
      </c>
    </row>
    <row r="13" spans="2:14" x14ac:dyDescent="0.25">
      <c r="C13" t="str">
        <f>TEXT(C12,"dddd dd mmmm yyyy")</f>
        <v>Friday 25 April 2025</v>
      </c>
      <c r="G13">
        <v>21101</v>
      </c>
      <c r="H13" t="s">
        <v>55</v>
      </c>
      <c r="I13" t="s">
        <v>59</v>
      </c>
      <c r="J13" t="s">
        <v>60</v>
      </c>
    </row>
    <row r="14" spans="2:14" x14ac:dyDescent="0.25">
      <c r="G14">
        <v>21111</v>
      </c>
      <c r="H14" t="s">
        <v>58</v>
      </c>
      <c r="I14" t="s">
        <v>65</v>
      </c>
      <c r="J14" t="s">
        <v>66</v>
      </c>
    </row>
    <row r="15" spans="2:14" x14ac:dyDescent="0.25">
      <c r="B15" t="s">
        <v>61</v>
      </c>
      <c r="C15" s="33" t="s">
        <v>62</v>
      </c>
      <c r="G15">
        <v>21112</v>
      </c>
      <c r="H15" t="s">
        <v>63</v>
      </c>
      <c r="I15" t="s">
        <v>68</v>
      </c>
      <c r="J15" t="s">
        <v>69</v>
      </c>
    </row>
    <row r="16" spans="2:14" x14ac:dyDescent="0.25">
      <c r="G16">
        <v>10506</v>
      </c>
      <c r="H16" t="s">
        <v>64</v>
      </c>
      <c r="I16" t="s">
        <v>71</v>
      </c>
      <c r="J16" t="s">
        <v>72</v>
      </c>
    </row>
    <row r="17" spans="7:10" x14ac:dyDescent="0.25">
      <c r="G17">
        <v>23064</v>
      </c>
      <c r="H17" t="s">
        <v>67</v>
      </c>
      <c r="I17" t="s">
        <v>77</v>
      </c>
      <c r="J17" t="s">
        <v>78</v>
      </c>
    </row>
    <row r="18" spans="7:10" x14ac:dyDescent="0.25">
      <c r="G18">
        <v>21064</v>
      </c>
      <c r="H18" t="s">
        <v>70</v>
      </c>
      <c r="I18" t="s">
        <v>80</v>
      </c>
      <c r="J18" t="s">
        <v>81</v>
      </c>
    </row>
    <row r="19" spans="7:10" x14ac:dyDescent="0.25">
      <c r="G19">
        <v>21120</v>
      </c>
      <c r="H19" t="s">
        <v>73</v>
      </c>
    </row>
    <row r="20" spans="7:10" x14ac:dyDescent="0.25">
      <c r="G20">
        <v>21258</v>
      </c>
      <c r="H20" t="s">
        <v>76</v>
      </c>
    </row>
    <row r="21" spans="7:10" x14ac:dyDescent="0.25">
      <c r="G21">
        <v>21259</v>
      </c>
      <c r="H21" t="s">
        <v>79</v>
      </c>
      <c r="I21" s="36"/>
      <c r="J21" s="36"/>
    </row>
    <row r="22" spans="7:10" x14ac:dyDescent="0.25">
      <c r="G22">
        <v>21256</v>
      </c>
      <c r="H22" t="s">
        <v>82</v>
      </c>
    </row>
    <row r="23" spans="7:10" x14ac:dyDescent="0.25">
      <c r="G23">
        <v>21257</v>
      </c>
      <c r="H23" t="s">
        <v>83</v>
      </c>
      <c r="I23" t="s">
        <v>30</v>
      </c>
      <c r="J23" t="s">
        <v>31</v>
      </c>
    </row>
    <row r="24" spans="7:10" x14ac:dyDescent="0.25">
      <c r="G24">
        <v>21102</v>
      </c>
      <c r="H24" t="s">
        <v>84</v>
      </c>
      <c r="I24" t="s">
        <v>35</v>
      </c>
      <c r="J24" t="s">
        <v>36</v>
      </c>
    </row>
    <row r="25" spans="7:10" x14ac:dyDescent="0.25">
      <c r="G25">
        <v>21108</v>
      </c>
      <c r="H25" t="s">
        <v>85</v>
      </c>
      <c r="I25" t="s">
        <v>40</v>
      </c>
      <c r="J25" t="s">
        <v>41</v>
      </c>
    </row>
    <row r="26" spans="7:10" x14ac:dyDescent="0.25">
      <c r="G26">
        <v>21131</v>
      </c>
      <c r="H26" t="s">
        <v>86</v>
      </c>
      <c r="I26" t="s">
        <v>45</v>
      </c>
      <c r="J26" t="s">
        <v>46</v>
      </c>
    </row>
    <row r="27" spans="7:10" x14ac:dyDescent="0.25">
      <c r="G27">
        <v>21132</v>
      </c>
      <c r="H27" t="s">
        <v>87</v>
      </c>
      <c r="I27" t="s">
        <v>49</v>
      </c>
      <c r="J27" t="s">
        <v>50</v>
      </c>
    </row>
    <row r="28" spans="7:10" x14ac:dyDescent="0.25">
      <c r="G28">
        <v>21109</v>
      </c>
      <c r="H28" t="s">
        <v>88</v>
      </c>
      <c r="I28" t="s">
        <v>71</v>
      </c>
      <c r="J28" t="s">
        <v>72</v>
      </c>
    </row>
    <row r="29" spans="7:10" x14ac:dyDescent="0.25">
      <c r="G29">
        <v>21250</v>
      </c>
      <c r="H29" t="s">
        <v>89</v>
      </c>
      <c r="I29" t="s">
        <v>74</v>
      </c>
      <c r="J29" t="s">
        <v>75</v>
      </c>
    </row>
    <row r="30" spans="7:10" x14ac:dyDescent="0.25">
      <c r="G30">
        <v>21252</v>
      </c>
      <c r="H30" t="s">
        <v>90</v>
      </c>
      <c r="I30" t="s">
        <v>77</v>
      </c>
      <c r="J30" t="s">
        <v>78</v>
      </c>
    </row>
    <row r="31" spans="7:10" x14ac:dyDescent="0.25">
      <c r="G31">
        <v>21251</v>
      </c>
      <c r="H31" t="s">
        <v>91</v>
      </c>
    </row>
    <row r="32" spans="7:10" x14ac:dyDescent="0.25">
      <c r="G32">
        <v>21134</v>
      </c>
      <c r="H32" t="s">
        <v>92</v>
      </c>
    </row>
    <row r="33" spans="7:8" x14ac:dyDescent="0.25">
      <c r="G33">
        <v>21133</v>
      </c>
      <c r="H33" t="s">
        <v>93</v>
      </c>
    </row>
    <row r="34" spans="7:8" x14ac:dyDescent="0.25">
      <c r="G34">
        <v>21121</v>
      </c>
      <c r="H34" t="s">
        <v>94</v>
      </c>
    </row>
    <row r="35" spans="7:8" x14ac:dyDescent="0.25">
      <c r="G35">
        <v>10507</v>
      </c>
      <c r="H35" t="s">
        <v>95</v>
      </c>
    </row>
    <row r="36" spans="7:8" x14ac:dyDescent="0.25">
      <c r="G36">
        <v>21307</v>
      </c>
      <c r="H36" t="s">
        <v>96</v>
      </c>
    </row>
    <row r="37" spans="7:8" x14ac:dyDescent="0.25">
      <c r="G37">
        <v>21114</v>
      </c>
      <c r="H37" t="s">
        <v>97</v>
      </c>
    </row>
    <row r="38" spans="7:8" x14ac:dyDescent="0.25">
      <c r="G38">
        <v>21304</v>
      </c>
      <c r="H38" t="s">
        <v>98</v>
      </c>
    </row>
    <row r="39" spans="7:8" x14ac:dyDescent="0.25">
      <c r="G39">
        <v>21305</v>
      </c>
      <c r="H39" t="s">
        <v>99</v>
      </c>
    </row>
    <row r="40" spans="7:8" x14ac:dyDescent="0.25">
      <c r="G40">
        <v>21261</v>
      </c>
      <c r="H40" t="s">
        <v>100</v>
      </c>
    </row>
    <row r="41" spans="7:8" x14ac:dyDescent="0.25">
      <c r="G41">
        <v>21260</v>
      </c>
      <c r="H41" t="s">
        <v>101</v>
      </c>
    </row>
    <row r="42" spans="7:8" x14ac:dyDescent="0.25">
      <c r="G42">
        <v>26022</v>
      </c>
      <c r="H42" t="s">
        <v>102</v>
      </c>
    </row>
    <row r="43" spans="7:8" x14ac:dyDescent="0.25">
      <c r="G43">
        <v>21115</v>
      </c>
      <c r="H43" t="s">
        <v>103</v>
      </c>
    </row>
    <row r="44" spans="7:8" x14ac:dyDescent="0.25">
      <c r="G44">
        <v>21262</v>
      </c>
      <c r="H44" t="s">
        <v>104</v>
      </c>
    </row>
    <row r="45" spans="7:8" x14ac:dyDescent="0.25">
      <c r="G45">
        <v>21263</v>
      </c>
      <c r="H45" t="s">
        <v>105</v>
      </c>
    </row>
    <row r="46" spans="7:8" x14ac:dyDescent="0.25">
      <c r="G46">
        <v>10505</v>
      </c>
      <c r="H46" t="s">
        <v>106</v>
      </c>
    </row>
    <row r="47" spans="7:8" x14ac:dyDescent="0.25">
      <c r="G47">
        <v>23061</v>
      </c>
      <c r="H47" t="s">
        <v>107</v>
      </c>
    </row>
    <row r="48" spans="7:8" x14ac:dyDescent="0.25">
      <c r="G48">
        <v>21119</v>
      </c>
      <c r="H48" t="s">
        <v>108</v>
      </c>
    </row>
    <row r="49" spans="7:8" x14ac:dyDescent="0.25">
      <c r="G49">
        <v>21103</v>
      </c>
      <c r="H49" t="s">
        <v>109</v>
      </c>
    </row>
    <row r="50" spans="7:8" x14ac:dyDescent="0.25">
      <c r="G50">
        <v>21122</v>
      </c>
      <c r="H50" t="s">
        <v>110</v>
      </c>
    </row>
    <row r="51" spans="7:8" x14ac:dyDescent="0.25">
      <c r="G51">
        <v>10503</v>
      </c>
      <c r="H51" t="s">
        <v>111</v>
      </c>
    </row>
    <row r="52" spans="7:8" x14ac:dyDescent="0.25">
      <c r="G52">
        <v>21401</v>
      </c>
      <c r="H52" t="s">
        <v>112</v>
      </c>
    </row>
    <row r="53" spans="7:8" x14ac:dyDescent="0.25">
      <c r="G53">
        <v>21402</v>
      </c>
      <c r="H53" t="s">
        <v>113</v>
      </c>
    </row>
    <row r="54" spans="7:8" x14ac:dyDescent="0.25">
      <c r="G54">
        <v>21403</v>
      </c>
      <c r="H54" t="s">
        <v>114</v>
      </c>
    </row>
    <row r="55" spans="7:8" x14ac:dyDescent="0.25">
      <c r="G55">
        <v>21104</v>
      </c>
      <c r="H55" t="s">
        <v>115</v>
      </c>
    </row>
    <row r="56" spans="7:8" x14ac:dyDescent="0.25">
      <c r="G56">
        <v>21135</v>
      </c>
      <c r="H56" t="s">
        <v>116</v>
      </c>
    </row>
    <row r="57" spans="7:8" x14ac:dyDescent="0.25">
      <c r="G57">
        <v>21116</v>
      </c>
      <c r="H57" t="s">
        <v>117</v>
      </c>
    </row>
    <row r="58" spans="7:8" x14ac:dyDescent="0.25">
      <c r="G58">
        <v>21265</v>
      </c>
      <c r="H58" t="s">
        <v>118</v>
      </c>
    </row>
    <row r="59" spans="7:8" x14ac:dyDescent="0.25">
      <c r="G59">
        <v>21266</v>
      </c>
      <c r="H59" t="s">
        <v>119</v>
      </c>
    </row>
    <row r="60" spans="7:8" x14ac:dyDescent="0.25">
      <c r="G60">
        <v>21141</v>
      </c>
      <c r="H60" t="s">
        <v>120</v>
      </c>
    </row>
    <row r="61" spans="7:8" x14ac:dyDescent="0.25">
      <c r="G61">
        <v>23141</v>
      </c>
      <c r="H61" t="s">
        <v>121</v>
      </c>
    </row>
    <row r="62" spans="7:8" x14ac:dyDescent="0.25">
      <c r="G62">
        <v>21302</v>
      </c>
      <c r="H62" t="s">
        <v>122</v>
      </c>
    </row>
    <row r="63" spans="7:8" x14ac:dyDescent="0.25">
      <c r="G63">
        <v>21301</v>
      </c>
      <c r="H63" t="s">
        <v>123</v>
      </c>
    </row>
    <row r="64" spans="7:8" x14ac:dyDescent="0.25">
      <c r="G64">
        <v>21110</v>
      </c>
      <c r="H64" t="s">
        <v>124</v>
      </c>
    </row>
    <row r="65" spans="7:8" x14ac:dyDescent="0.25">
      <c r="G65">
        <v>21105</v>
      </c>
      <c r="H65" t="s">
        <v>125</v>
      </c>
    </row>
    <row r="66" spans="7:8" x14ac:dyDescent="0.25">
      <c r="G66">
        <v>21253</v>
      </c>
      <c r="H66" t="s">
        <v>126</v>
      </c>
    </row>
    <row r="67" spans="7:8" x14ac:dyDescent="0.25">
      <c r="G67">
        <v>21117</v>
      </c>
      <c r="H67" t="s">
        <v>127</v>
      </c>
    </row>
    <row r="68" spans="7:8" x14ac:dyDescent="0.25">
      <c r="G68">
        <v>26021</v>
      </c>
      <c r="H68" t="s">
        <v>128</v>
      </c>
    </row>
    <row r="69" spans="7:8" x14ac:dyDescent="0.25">
      <c r="G69">
        <v>21118</v>
      </c>
      <c r="H69" t="s">
        <v>129</v>
      </c>
    </row>
    <row r="70" spans="7:8" x14ac:dyDescent="0.25">
      <c r="G70">
        <v>21136</v>
      </c>
      <c r="H70" t="s">
        <v>130</v>
      </c>
    </row>
    <row r="71" spans="7:8" x14ac:dyDescent="0.25">
      <c r="G71">
        <v>21309</v>
      </c>
      <c r="H71" t="s">
        <v>131</v>
      </c>
    </row>
  </sheetData>
  <sheetProtection selectLockedCells="1" selectUnlockedCells="1"/>
  <sortState xmlns:xlrd2="http://schemas.microsoft.com/office/spreadsheetml/2017/richdata2" ref="G5:H71">
    <sortCondition ref="H5:H71"/>
  </sortState>
  <hyperlinks>
    <hyperlink ref="C15" r:id="rId1" xr:uid="{15F4E29B-AF93-48E7-89BB-138CCCCEA9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F9B23-D35D-46FB-961D-58E0845D2459}">
  <sheetPr>
    <tabColor theme="3"/>
  </sheetPr>
  <dimension ref="A2:T36"/>
  <sheetViews>
    <sheetView showGridLines="0" topLeftCell="A4" zoomScale="90" zoomScaleNormal="90" workbookViewId="0">
      <selection activeCell="F3" sqref="F3"/>
    </sheetView>
  </sheetViews>
  <sheetFormatPr defaultColWidth="9.140625" defaultRowHeight="15" x14ac:dyDescent="0.25"/>
  <cols>
    <col min="1" max="1" width="1.7109375" customWidth="1"/>
    <col min="2" max="2" width="14.140625" customWidth="1"/>
    <col min="3" max="3" width="14.28515625" customWidth="1"/>
    <col min="4" max="4" width="14" customWidth="1"/>
    <col min="5" max="5" width="14.85546875" customWidth="1"/>
    <col min="6" max="6" width="19.7109375" customWidth="1"/>
    <col min="7" max="7" width="17.42578125" customWidth="1"/>
    <col min="8" max="8" width="27.42578125" customWidth="1"/>
    <col min="9" max="9" width="18.28515625" customWidth="1"/>
    <col min="10" max="10" width="18.42578125" customWidth="1"/>
    <col min="11" max="11" width="12.140625" customWidth="1"/>
    <col min="12" max="12" width="12.28515625" customWidth="1"/>
    <col min="13" max="13" width="16.140625" customWidth="1"/>
    <col min="14" max="14" width="14.42578125" customWidth="1"/>
    <col min="15" max="15" width="11.28515625" customWidth="1"/>
    <col min="16" max="17" width="11.85546875" customWidth="1"/>
    <col min="18" max="18" width="12" customWidth="1"/>
    <col min="19" max="19" width="11.5703125" customWidth="1"/>
    <col min="20" max="20" width="11.28515625" customWidth="1"/>
  </cols>
  <sheetData>
    <row r="2" spans="2:19" ht="46.5" x14ac:dyDescent="0.7">
      <c r="B2" s="31" t="s">
        <v>181</v>
      </c>
      <c r="S2" s="16"/>
    </row>
    <row r="6" spans="2:19" ht="15.75" x14ac:dyDescent="0.25">
      <c r="B6" s="6" t="s">
        <v>193</v>
      </c>
    </row>
    <row r="7" spans="2:19" ht="15.75" x14ac:dyDescent="0.25">
      <c r="B7" s="6" t="s">
        <v>162</v>
      </c>
    </row>
    <row r="9" spans="2:19" ht="15" customHeight="1" x14ac:dyDescent="0.25">
      <c r="B9" s="56" t="s">
        <v>182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</row>
    <row r="10" spans="2:19" ht="15" customHeight="1" x14ac:dyDescent="0.25">
      <c r="B10" s="56" t="s">
        <v>132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</row>
    <row r="11" spans="2:19" ht="15" customHeight="1" x14ac:dyDescent="0.25">
      <c r="B11" s="56" t="s">
        <v>133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</row>
    <row r="12" spans="2:19" ht="21.75" customHeight="1" x14ac:dyDescent="0.25">
      <c r="B12" s="56" t="str">
        <f>" - we can correctly report the amount of taxpayers' money spent in "&amp;Controls!$C$4&amp;" to the National Audit Office."</f>
        <v xml:space="preserve"> - we can correctly report the amount of taxpayers' money spent in 2024-25 to the National Audit Office.</v>
      </c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</row>
    <row r="13" spans="2:19" ht="15" customHeight="1" x14ac:dyDescent="0.25">
      <c r="B13" s="56" t="s">
        <v>134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</row>
    <row r="14" spans="2:19" ht="15" customHeight="1" x14ac:dyDescent="0.25">
      <c r="B14" s="56" t="s">
        <v>192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</row>
    <row r="15" spans="2:19" ht="15" customHeight="1" x14ac:dyDescent="0.25">
      <c r="B15" s="56" t="s">
        <v>183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</row>
    <row r="16" spans="2:19" ht="15" customHeight="1" x14ac:dyDescent="0.25">
      <c r="B16" s="56" t="s">
        <v>135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</row>
    <row r="17" spans="1:20" x14ac:dyDescent="0.25"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</row>
    <row r="19" spans="1:20" ht="18.75" x14ac:dyDescent="0.3">
      <c r="A19" s="30"/>
      <c r="B19" s="29">
        <v>1</v>
      </c>
      <c r="C19" s="17" t="s">
        <v>136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</row>
    <row r="21" spans="1:20" x14ac:dyDescent="0.25">
      <c r="B21" s="55" t="s">
        <v>137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</row>
    <row r="22" spans="1:20" ht="15" customHeight="1" x14ac:dyDescent="0.25">
      <c r="B22" s="54" t="str">
        <f>" - where an invoice is not yet available and you are unable to submit a claim or reconcile your payment card lines before the submission deadline of "&amp;TEXT(Controls!$C$12,"dd mmmm")&amp;"; or"</f>
        <v xml:space="preserve"> - where an invoice is not yet available and you are unable to submit a claim or reconcile your payment card lines before the submission deadline of 25 April; or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</row>
    <row r="23" spans="1:20" ht="15" customHeight="1" x14ac:dyDescent="0.25">
      <c r="B23" s="54" t="s">
        <v>185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</row>
    <row r="24" spans="1:20" ht="15" customHeight="1" x14ac:dyDescent="0.25">
      <c r="B24" s="54" t="str">
        <f>" - you have received income relating to a good/service in "&amp;Controls!$C$4&amp;" but IPSA are only due to receive the funds in the new financial year ("&amp;TEXT(Controls!$C$10,"d mmmm yyyy")&amp;" to "&amp;TEXT(Controls!$C$9,"d mmmm yyyy")&amp;"); or"</f>
        <v xml:space="preserve"> - you have received income relating to a good/service in 2024-25 but IPSA are only due to receive the funds in the new financial year (1 April 2025 to 31 March 2026); or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</row>
    <row r="25" spans="1:20" ht="15" customHeight="1" x14ac:dyDescent="0.25">
      <c r="B25" s="54" t="str">
        <f>" - you have received income in advance, in "&amp;Controls!$C$4&amp;", for a good or service in "&amp;Controls!$C$5&amp;"."</f>
        <v xml:space="preserve"> - you have received income in advance, in 2024-25, for a good or service in 2025-26.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</row>
    <row r="27" spans="1:20" x14ac:dyDescent="0.25">
      <c r="B27" s="1" t="s">
        <v>138</v>
      </c>
    </row>
    <row r="29" spans="1:20" ht="135" x14ac:dyDescent="0.25">
      <c r="B29" s="19" t="s">
        <v>139</v>
      </c>
      <c r="C29" s="19" t="s">
        <v>140</v>
      </c>
      <c r="D29" s="19" t="s">
        <v>141</v>
      </c>
      <c r="E29" s="19" t="s">
        <v>142</v>
      </c>
      <c r="F29" s="19" t="s">
        <v>143</v>
      </c>
      <c r="G29" s="19" t="s">
        <v>144</v>
      </c>
      <c r="H29" s="19" t="s">
        <v>145</v>
      </c>
      <c r="I29" s="19" t="s">
        <v>146</v>
      </c>
      <c r="J29" s="19" t="s">
        <v>147</v>
      </c>
      <c r="K29" s="19" t="s">
        <v>148</v>
      </c>
      <c r="L29" s="19" t="s">
        <v>149</v>
      </c>
      <c r="M29" s="19" t="s">
        <v>150</v>
      </c>
      <c r="N29" s="19" t="s">
        <v>151</v>
      </c>
      <c r="O29" s="19" t="s">
        <v>152</v>
      </c>
      <c r="P29" s="19" t="s">
        <v>153</v>
      </c>
      <c r="Q29" s="19" t="s">
        <v>154</v>
      </c>
      <c r="R29" s="4" t="s">
        <v>155</v>
      </c>
      <c r="S29" s="4" t="str">
        <f>"Amount (£) in "&amp;Controls!$C$4&amp;" (Automatic)"</f>
        <v>Amount (£) in 2024-25 (Automatic)</v>
      </c>
      <c r="T29" s="4" t="str">
        <f>"Amount (£) in "&amp;Controls!$C$5&amp;" (Automatic)"</f>
        <v>Amount (£) in 2025-26 (Automatic)</v>
      </c>
    </row>
    <row r="30" spans="1:20" ht="75" x14ac:dyDescent="0.25">
      <c r="B30" s="20" t="s">
        <v>13</v>
      </c>
      <c r="C30" s="21" t="s">
        <v>22</v>
      </c>
      <c r="D30" s="20"/>
      <c r="E30" s="20"/>
      <c r="F30" s="21" t="s">
        <v>187</v>
      </c>
      <c r="G30" s="21" t="s">
        <v>125</v>
      </c>
      <c r="H30" s="21" t="s">
        <v>17</v>
      </c>
      <c r="I30" s="21" t="s">
        <v>174</v>
      </c>
      <c r="J30" s="20" t="s">
        <v>175</v>
      </c>
      <c r="K30" s="22">
        <v>450</v>
      </c>
      <c r="L30" s="20" t="s">
        <v>25</v>
      </c>
      <c r="M30" s="20" t="s">
        <v>26</v>
      </c>
      <c r="N30" s="21" t="s">
        <v>156</v>
      </c>
      <c r="O30" s="23"/>
      <c r="P30" s="23">
        <v>45689</v>
      </c>
      <c r="Q30" s="23">
        <v>45777</v>
      </c>
      <c r="R30" s="24">
        <f t="shared" ref="R30:R34" si="0">IF(P30="","",Q30-P30+1)</f>
        <v>89</v>
      </c>
      <c r="S30" s="25">
        <f t="shared" ref="S30:S34" si="1">K30-T30</f>
        <v>298.31460674157302</v>
      </c>
      <c r="T30" s="25">
        <f>IF(AND(L30="Goods",O30&lt;=Controls!$C$7),0,IF(L30="Services",IF(AND(L30="Goods",O30&gt;Controls!$C$7),1,IF(AND(L30="Goods",O30&lt;=Controls!$C$7),0,IF(AND(L30="Services",P30&gt;Controls!$C$7),Q30-P30+1,IF(AND(L30="Services",Q30&lt;=Controls!$C$7),0,IF(L30="Services",Q30-Controls!$C$7,0)))))/R30*K30,K30))</f>
        <v>151.68539325842696</v>
      </c>
    </row>
    <row r="31" spans="1:20" ht="90" x14ac:dyDescent="0.25">
      <c r="B31" s="20" t="s">
        <v>13</v>
      </c>
      <c r="C31" s="21" t="s">
        <v>14</v>
      </c>
      <c r="D31" s="20">
        <v>321654987</v>
      </c>
      <c r="E31" s="20">
        <v>1</v>
      </c>
      <c r="F31" s="21" t="s">
        <v>188</v>
      </c>
      <c r="G31" s="21" t="s">
        <v>55</v>
      </c>
      <c r="H31" s="21" t="s">
        <v>17</v>
      </c>
      <c r="I31" s="21"/>
      <c r="J31" s="20" t="s">
        <v>186</v>
      </c>
      <c r="K31" s="22">
        <v>1500</v>
      </c>
      <c r="L31" s="20" t="s">
        <v>25</v>
      </c>
      <c r="M31" s="20" t="s">
        <v>19</v>
      </c>
      <c r="N31" s="21"/>
      <c r="O31" s="23"/>
      <c r="P31" s="23">
        <v>45748</v>
      </c>
      <c r="Q31" s="23">
        <v>46112</v>
      </c>
      <c r="R31" s="24">
        <f t="shared" si="0"/>
        <v>365</v>
      </c>
      <c r="S31" s="25">
        <f t="shared" si="1"/>
        <v>0</v>
      </c>
      <c r="T31" s="25">
        <f>IF(AND(L31="Goods",O31&lt;=Controls!$C$7),0,IF(L31="Services",IF(AND(L31="Goods",O31&gt;Controls!$C$7),1,IF(AND(L31="Goods",O31&lt;=Controls!$C$7),0,IF(AND(L31="Services",P31&gt;Controls!$C$7),Q31-P31+1,IF(AND(L31="Services",Q31&lt;=Controls!$C$7),0,IF(L31="Services",Q31-Controls!$C$7,0)))))/R31*K31,K31))</f>
        <v>1500</v>
      </c>
    </row>
    <row r="32" spans="1:20" ht="90" x14ac:dyDescent="0.25">
      <c r="B32" s="20" t="s">
        <v>13</v>
      </c>
      <c r="C32" s="21" t="s">
        <v>22</v>
      </c>
      <c r="D32" s="20">
        <v>987654321</v>
      </c>
      <c r="E32" s="20">
        <v>4</v>
      </c>
      <c r="F32" s="21" t="s">
        <v>189</v>
      </c>
      <c r="G32" s="21" t="s">
        <v>63</v>
      </c>
      <c r="H32" s="21" t="s">
        <v>60</v>
      </c>
      <c r="I32" s="21"/>
      <c r="J32" s="20" t="s">
        <v>186</v>
      </c>
      <c r="K32" s="22">
        <v>100</v>
      </c>
      <c r="L32" s="20" t="s">
        <v>18</v>
      </c>
      <c r="M32" s="20" t="s">
        <v>19</v>
      </c>
      <c r="N32" s="21"/>
      <c r="O32" s="23">
        <v>45749</v>
      </c>
      <c r="P32" s="23"/>
      <c r="Q32" s="23"/>
      <c r="R32" s="24" t="str">
        <f t="shared" si="0"/>
        <v/>
      </c>
      <c r="S32" s="25">
        <f t="shared" si="1"/>
        <v>0</v>
      </c>
      <c r="T32" s="25">
        <f>IF(AND(L32="Goods",O32&lt;=Controls!$C$7),0,IF(L32="Services",IF(AND(L32="Goods",O32&gt;Controls!$C$7),1,IF(AND(L32="Goods",O32&lt;=Controls!$C$7),0,IF(AND(L32="Services",P32&gt;Controls!$C$7),Q32-P32+1,IF(AND(L32="Services",Q32&lt;=Controls!$C$7),0,IF(L32="Services",Q32-Controls!$C$7,0)))))/R32*K32,K32))</f>
        <v>100</v>
      </c>
    </row>
    <row r="33" spans="2:20" ht="90" x14ac:dyDescent="0.25">
      <c r="B33" s="20" t="s">
        <v>21</v>
      </c>
      <c r="C33" s="21" t="s">
        <v>21</v>
      </c>
      <c r="D33" s="20"/>
      <c r="E33" s="20"/>
      <c r="F33" s="21" t="s">
        <v>190</v>
      </c>
      <c r="G33" s="21" t="s">
        <v>82</v>
      </c>
      <c r="H33" s="21" t="s">
        <v>24</v>
      </c>
      <c r="I33" s="21" t="s">
        <v>176</v>
      </c>
      <c r="J33" s="20" t="s">
        <v>175</v>
      </c>
      <c r="K33" s="22">
        <v>65</v>
      </c>
      <c r="L33" s="20" t="s">
        <v>25</v>
      </c>
      <c r="M33" s="20" t="s">
        <v>19</v>
      </c>
      <c r="N33" s="21"/>
      <c r="O33" s="23"/>
      <c r="P33" s="23">
        <v>45726</v>
      </c>
      <c r="Q33" s="23">
        <v>45727</v>
      </c>
      <c r="R33" s="24">
        <f t="shared" si="0"/>
        <v>2</v>
      </c>
      <c r="S33" s="25">
        <f t="shared" si="1"/>
        <v>65</v>
      </c>
      <c r="T33" s="25">
        <f>IF(AND(L33="Goods",O33&lt;=Controls!$C$7),0,IF(L33="Services",IF(AND(L33="Goods",O33&gt;Controls!$C$7),1,IF(AND(L33="Goods",O33&lt;=Controls!$C$7),0,IF(AND(L33="Services",P33&gt;Controls!$C$7),Q33-P33+1,IF(AND(L33="Services",Q33&lt;=Controls!$C$7),0,IF(L33="Services",Q33-Controls!$C$7,0)))))/R33*K33,K33))</f>
        <v>0</v>
      </c>
    </row>
    <row r="34" spans="2:20" ht="75" x14ac:dyDescent="0.25">
      <c r="B34" s="20" t="s">
        <v>21</v>
      </c>
      <c r="C34" s="21" t="s">
        <v>14</v>
      </c>
      <c r="D34" s="20">
        <v>123456789</v>
      </c>
      <c r="E34" s="20">
        <v>1</v>
      </c>
      <c r="F34" s="21" t="s">
        <v>191</v>
      </c>
      <c r="G34" s="21" t="s">
        <v>111</v>
      </c>
      <c r="H34" s="21" t="s">
        <v>60</v>
      </c>
      <c r="I34" s="21"/>
      <c r="J34" s="20" t="s">
        <v>186</v>
      </c>
      <c r="K34" s="22">
        <v>300</v>
      </c>
      <c r="L34" s="20" t="s">
        <v>25</v>
      </c>
      <c r="M34" s="20" t="s">
        <v>19</v>
      </c>
      <c r="N34" s="21"/>
      <c r="O34" s="23"/>
      <c r="P34" s="23">
        <v>45748</v>
      </c>
      <c r="Q34" s="23">
        <v>45838</v>
      </c>
      <c r="R34" s="24">
        <f t="shared" si="0"/>
        <v>91</v>
      </c>
      <c r="S34" s="25">
        <f t="shared" si="1"/>
        <v>0</v>
      </c>
      <c r="T34" s="25">
        <f>IF(AND(L34="Goods",O34&lt;=Controls!$C$7),0,IF(L34="Services",IF(AND(L34="Goods",O34&gt;Controls!$C$7),1,IF(AND(L34="Goods",O34&lt;=Controls!$C$7),0,IF(AND(L34="Services",P34&gt;Controls!$C$7),Q34-P34+1,IF(AND(L34="Services",Q34&lt;=Controls!$C$7),0,IF(L34="Services",Q34-Controls!$C$7,0)))))/R34*K34,K34))</f>
        <v>300</v>
      </c>
    </row>
    <row r="36" spans="2:20" x14ac:dyDescent="0.25">
      <c r="B36" s="32" t="s">
        <v>157</v>
      </c>
    </row>
  </sheetData>
  <sheetProtection algorithmName="SHA-512" hashValue="8KrbBczyzCHPe8TfAzRFSa5Z5Hz58OBC5yAlQkYDiU9OjbwtcGk+brffbnB5/ouyEhHXTa+mnRIXJvkJA0G5Fg==" saltValue="Kl53qWyA6h9am7pN75tW7g==" spinCount="100000" sheet="1" formatColumns="0" formatRows="0" selectLockedCells="1"/>
  <mergeCells count="13">
    <mergeCell ref="B9:S9"/>
    <mergeCell ref="B12:S12"/>
    <mergeCell ref="B11:S11"/>
    <mergeCell ref="B10:S10"/>
    <mergeCell ref="B14:S14"/>
    <mergeCell ref="B25:S25"/>
    <mergeCell ref="B21:S21"/>
    <mergeCell ref="B13:S13"/>
    <mergeCell ref="B15:S15"/>
    <mergeCell ref="B22:S22"/>
    <mergeCell ref="B24:S24"/>
    <mergeCell ref="B23:S23"/>
    <mergeCell ref="B16:S16"/>
  </mergeCells>
  <conditionalFormatting sqref="N30:N34">
    <cfRule type="expression" dxfId="13" priority="33">
      <formula>$M30="Actual"</formula>
    </cfRule>
  </conditionalFormatting>
  <conditionalFormatting sqref="O30:O34">
    <cfRule type="expression" dxfId="12" priority="37">
      <formula>$L30="Services"</formula>
    </cfRule>
  </conditionalFormatting>
  <conditionalFormatting sqref="P30:Q34">
    <cfRule type="expression" dxfId="11" priority="35">
      <formula>$L30="Goods"</formula>
    </cfRule>
  </conditionalFormatting>
  <dataValidations count="2">
    <dataValidation type="decimal" operator="greaterThan" allowBlank="1" showInputMessage="1" showErrorMessage="1" error="This field is mandatory, please enter the full value of the transaction as a positive integer" sqref="K30:K34" xr:uid="{AE37F959-E536-4E6B-9D1C-807C661F5411}">
      <formula1>0</formula1>
    </dataValidation>
    <dataValidation type="date" allowBlank="1" showInputMessage="1" showErrorMessage="1" sqref="O30:Q34" xr:uid="{580AE6DA-58BB-4921-8B09-DAECC2F6E558}">
      <formula1>40269</formula1>
      <formula2>47573</formula2>
    </dataValidation>
  </dataValidations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="This field is mandatory, please select from the drop-down list" prompt="Please select whether the transaction is an expense that you have/will incur or income that you have/will receive" xr:uid="{31C1FDD1-58B3-4EE9-8942-CC0CAE5789EB}">
          <x14:formula1>
            <xm:f>Controls!$E$5:$E$6</xm:f>
          </x14:formula1>
          <xm:sqref>B30:B34</xm:sqref>
        </x14:dataValidation>
        <x14:dataValidation type="list" allowBlank="1" showInputMessage="1" showErrorMessage="1" error="This field is mandatory, please select from the drop-down list" prompt="Please select the relevant expense/income category for the transaction" xr:uid="{89DF596F-7BB3-4D01-BCE1-1D0B9FD23C97}">
          <x14:formula1>
            <xm:f>Controls!$H$5:$H$71</xm:f>
          </x14:formula1>
          <xm:sqref>G30:G34</xm:sqref>
        </x14:dataValidation>
        <x14:dataValidation type="list" allowBlank="1" showInputMessage="1" showErrorMessage="1" error="This field is mandatory, please select from the drop-down list" prompt="Please select the financial year that you would like IPSA to record the transaction in (wholly or in part)" xr:uid="{00D2CD9D-CF0F-47D3-A79E-8EE186A0DB7A}">
          <x14:formula1>
            <xm:f>Controls!$K$5:$K$6</xm:f>
          </x14:formula1>
          <xm:sqref>J30:J34</xm:sqref>
        </x14:dataValidation>
        <x14:dataValidation type="list" allowBlank="1" showInputMessage="1" showErrorMessage="1" error="This field is mandatory, please select from the drop-down list" prompt="Please select whether the transaction is for a good or a service" xr:uid="{EF72F7E2-1BB4-46F4-AB71-66BE428F143D}">
          <x14:formula1>
            <xm:f>Controls!$L$5:$L$6</xm:f>
          </x14:formula1>
          <xm:sqref>L30:L34</xm:sqref>
        </x14:dataValidation>
        <x14:dataValidation type="list" allowBlank="1" showInputMessage="1" showErrorMessage="1" error="This field is mandatory, please select from the drop-down list" prompt="Please select whether the transaction is an actual amount or an estimated amount" xr:uid="{B7BAC440-E1B0-4FC5-9966-D4CB0F6DB9FE}">
          <x14:formula1>
            <xm:f>Controls!$M$5:$M$6</xm:f>
          </x14:formula1>
          <xm:sqref>M30:M34</xm:sqref>
        </x14:dataValidation>
        <x14:dataValidation type="list" allowBlank="1" showInputMessage="1" showErrorMessage="1" error="This field is mandatory, please select from the drop-down list" prompt="Please select the budget that the transaction is/will be met from" xr:uid="{782F1E2D-ABBA-4DB1-A125-813EABDFEAA1}">
          <x14:formula1>
            <xm:f>Controls!$J$5:$J$21</xm:f>
          </x14:formula1>
          <xm:sqref>H30:H34</xm:sqref>
        </x14:dataValidation>
        <x14:dataValidation type="list" allowBlank="1" showInputMessage="1" showErrorMessage="1" error="This field is mandatory, please select from the drop-down list" prompt="Please select whether the transaction is a reimursement claim, a purchase from an IPSA payment card, or income/refund sent/to be sent direct to IPSA" xr:uid="{2C0DA5C4-C33E-4D8D-8B9C-8D681072CFAE}">
          <x14:formula1>
            <xm:f>Controls!$F$5:$F$7</xm:f>
          </x14:formula1>
          <xm:sqref>C30:C34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9FCDE-6438-49A2-B3FC-76B980B237DD}">
  <sheetPr>
    <tabColor theme="4"/>
  </sheetPr>
  <dimension ref="B3:T71"/>
  <sheetViews>
    <sheetView showGridLines="0" tabSelected="1" topLeftCell="A5" zoomScale="90" zoomScaleNormal="90" workbookViewId="0">
      <selection activeCell="E32" sqref="E32"/>
    </sheetView>
  </sheetViews>
  <sheetFormatPr defaultRowHeight="15" x14ac:dyDescent="0.25"/>
  <cols>
    <col min="1" max="1" width="3" customWidth="1"/>
    <col min="2" max="2" width="12.42578125" customWidth="1"/>
    <col min="3" max="3" width="14.5703125" customWidth="1"/>
    <col min="4" max="4" width="15.85546875" customWidth="1"/>
    <col min="5" max="5" width="12" customWidth="1"/>
    <col min="6" max="6" width="37.5703125" customWidth="1"/>
    <col min="7" max="7" width="15.28515625" customWidth="1"/>
    <col min="8" max="8" width="26.140625" customWidth="1"/>
    <col min="9" max="9" width="18.5703125" customWidth="1"/>
    <col min="10" max="10" width="12" customWidth="1"/>
    <col min="11" max="11" width="10.85546875" customWidth="1"/>
    <col min="12" max="12" width="12" customWidth="1"/>
    <col min="13" max="13" width="16.7109375" customWidth="1"/>
    <col min="14" max="15" width="11.5703125" customWidth="1"/>
    <col min="16" max="17" width="11.85546875" customWidth="1"/>
    <col min="18" max="18" width="11.7109375" customWidth="1"/>
    <col min="19" max="19" width="11.28515625" customWidth="1"/>
    <col min="20" max="20" width="11.140625" customWidth="1"/>
  </cols>
  <sheetData>
    <row r="3" spans="2:19" ht="36" x14ac:dyDescent="0.55000000000000004">
      <c r="B3" s="2" t="s">
        <v>178</v>
      </c>
    </row>
    <row r="7" spans="2:19" ht="15.75" x14ac:dyDescent="0.25">
      <c r="B7" s="6" t="s">
        <v>194</v>
      </c>
    </row>
    <row r="8" spans="2:19" ht="15.75" x14ac:dyDescent="0.25">
      <c r="B8" s="6" t="s">
        <v>162</v>
      </c>
    </row>
    <row r="10" spans="2:19" x14ac:dyDescent="0.25">
      <c r="B10" s="55" t="s">
        <v>177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</row>
    <row r="11" spans="2:19" ht="15" customHeight="1" x14ac:dyDescent="0.25">
      <c r="B11" s="54" t="str">
        <f>" - where an invoice is not yet available and you are unable to submit a claim or reconcile your payment card lines before the submission deadline of "&amp;TEXT(Controls!$C$12,"dd mmmm")&amp;"; or"</f>
        <v xml:space="preserve"> - where an invoice is not yet available and you are unable to submit a claim or reconcile your payment card lines before the submission deadline of 25 April; or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</row>
    <row r="12" spans="2:19" ht="15" customHeight="1" x14ac:dyDescent="0.25">
      <c r="B12" s="54" t="s">
        <v>185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</row>
    <row r="13" spans="2:19" ht="15" customHeight="1" x14ac:dyDescent="0.25">
      <c r="B13" s="54" t="str">
        <f>" - you have received income relating to a good/service in "&amp;Controls!$C$4&amp;" but IPSA are only due to receive the funds in the new financial year ("&amp;TEXT(Controls!$C$10,"d mmmm yyyy")&amp;" to "&amp;TEXT(Controls!$C$9,"d mmmm yyyy")&amp;"); or"</f>
        <v xml:space="preserve"> - you have received income relating to a good/service in 2024-25 but IPSA are only due to receive the funds in the new financial year (1 April 2025 to 31 March 2026); or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</row>
    <row r="14" spans="2:19" ht="15" customHeight="1" x14ac:dyDescent="0.25">
      <c r="B14" s="54" t="str">
        <f>" - you have received income in advance, in "&amp;Controls!$C$4&amp;", for a good or service in "&amp;Controls!$C$5&amp;"."</f>
        <v xml:space="preserve"> - you have received income in advance, in 2024-25, for a good or service in 2025-26.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</row>
    <row r="15" spans="2:19" ht="21.75" customHeight="1" x14ac:dyDescent="0.25">
      <c r="B15" s="54" t="s">
        <v>134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</row>
    <row r="16" spans="2:19" x14ac:dyDescent="0.25">
      <c r="B16" s="56" t="s">
        <v>158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</row>
    <row r="17" spans="2:20" x14ac:dyDescent="0.25"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</row>
    <row r="18" spans="2:20" x14ac:dyDescent="0.25">
      <c r="B18" s="52" t="s">
        <v>173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</row>
    <row r="19" spans="2:20" ht="7.5" customHeight="1" x14ac:dyDescent="0.25">
      <c r="B19" s="52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</row>
    <row r="20" spans="2:20" x14ac:dyDescent="0.25">
      <c r="B20" s="52" t="str">
        <f>"I understand that any Year-End forms sent to IPSA after 23:59 on "&amp;Controls!$C$13&amp;" and/or sent to an alternative address to the above will not be accepted against the specified financial year on the form."</f>
        <v>I understand that any Year-End forms sent to IPSA after 23:59 on Friday 25 April 2025 and/or sent to an alternative address to the above will not be accepted against the specified financial year on the form.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</row>
    <row r="21" spans="2:20" x14ac:dyDescent="0.25">
      <c r="B21" s="52" t="s">
        <v>179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</row>
    <row r="22" spans="2:20" x14ac:dyDescent="0.25">
      <c r="B22" s="52" t="s">
        <v>180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</row>
    <row r="25" spans="2:20" x14ac:dyDescent="0.25">
      <c r="B25" s="12" t="s">
        <v>163</v>
      </c>
      <c r="C25" s="13"/>
      <c r="D25" s="57"/>
      <c r="E25" s="58"/>
      <c r="G25" s="12" t="s">
        <v>164</v>
      </c>
      <c r="H25" s="14"/>
      <c r="I25" s="57"/>
      <c r="J25" s="59"/>
      <c r="K25" s="58"/>
    </row>
    <row r="26" spans="2:20" x14ac:dyDescent="0.25">
      <c r="B26" s="1"/>
      <c r="C26" s="1"/>
      <c r="G26" s="1"/>
    </row>
    <row r="27" spans="2:20" x14ac:dyDescent="0.25">
      <c r="B27" s="12" t="s">
        <v>165</v>
      </c>
      <c r="C27" s="13"/>
      <c r="D27" s="57"/>
      <c r="E27" s="58"/>
      <c r="G27" s="12" t="s">
        <v>166</v>
      </c>
      <c r="H27" s="14"/>
      <c r="I27" s="60"/>
      <c r="J27" s="61"/>
      <c r="K27" s="62"/>
    </row>
    <row r="29" spans="2:20" ht="135" x14ac:dyDescent="0.25">
      <c r="B29" s="19" t="s">
        <v>139</v>
      </c>
      <c r="C29" s="19" t="s">
        <v>140</v>
      </c>
      <c r="D29" s="19" t="s">
        <v>141</v>
      </c>
      <c r="E29" s="19" t="s">
        <v>142</v>
      </c>
      <c r="F29" s="19" t="s">
        <v>143</v>
      </c>
      <c r="G29" s="19" t="s">
        <v>144</v>
      </c>
      <c r="H29" s="19" t="s">
        <v>145</v>
      </c>
      <c r="I29" s="19" t="s">
        <v>146</v>
      </c>
      <c r="J29" s="19" t="s">
        <v>147</v>
      </c>
      <c r="K29" s="19" t="s">
        <v>148</v>
      </c>
      <c r="L29" s="19" t="s">
        <v>149</v>
      </c>
      <c r="M29" s="19" t="s">
        <v>150</v>
      </c>
      <c r="N29" s="19" t="s">
        <v>151</v>
      </c>
      <c r="O29" s="19" t="s">
        <v>152</v>
      </c>
      <c r="P29" s="19" t="s">
        <v>159</v>
      </c>
      <c r="Q29" s="19" t="s">
        <v>154</v>
      </c>
      <c r="R29" s="4" t="s">
        <v>155</v>
      </c>
      <c r="S29" s="4" t="str">
        <f>"Amount (£) in "&amp;Controls!$C$4&amp;" (Automatic)"</f>
        <v>Amount (£) in 2024-25 (Automatic)</v>
      </c>
      <c r="T29" s="4" t="str">
        <f>"Amount (£) in "&amp;Controls!$C$5&amp;" (Automatic)"</f>
        <v>Amount (£) in 2025-26 (Automatic)</v>
      </c>
    </row>
    <row r="30" spans="2:20" x14ac:dyDescent="0.25">
      <c r="B30" s="15"/>
      <c r="C30" s="15"/>
      <c r="D30" s="53"/>
      <c r="E30" s="15"/>
      <c r="F30" s="15"/>
      <c r="G30" s="15"/>
      <c r="H30" s="15"/>
      <c r="I30" s="15"/>
      <c r="J30" s="35"/>
      <c r="K30" s="8"/>
      <c r="L30" s="7"/>
      <c r="M30" s="7"/>
      <c r="N30" s="15"/>
      <c r="O30" s="9"/>
      <c r="P30" s="9"/>
      <c r="Q30" s="9"/>
      <c r="R30" s="3" t="str">
        <f>IF(P30="","",Q30-P30+1)</f>
        <v/>
      </c>
      <c r="S30" s="5">
        <f>K30-T30</f>
        <v>0</v>
      </c>
      <c r="T30" s="5">
        <f>IF(AND(L30="Goods",O30&lt;=Controls!$C$7),0,IF(L30="Services",IF(AND(L30="Goods",O30&gt;Controls!$C$7),1,IF(AND(L30="Goods",O30&lt;=Controls!$C$7),0,IF(AND(L30="Services",P30&gt;Controls!$C$7),Q30-P30+1,IF(AND(L30="Services",Q30&lt;=Controls!$C$7),0,IF(L30="Services",Q30-Controls!$C$7,0)))))/R30*K30,K30))</f>
        <v>0</v>
      </c>
    </row>
    <row r="31" spans="2:20" x14ac:dyDescent="0.25">
      <c r="B31" s="15"/>
      <c r="C31" s="15"/>
      <c r="D31" s="15"/>
      <c r="E31" s="15"/>
      <c r="F31" s="15"/>
      <c r="G31" s="15"/>
      <c r="H31" s="15"/>
      <c r="I31" s="15"/>
      <c r="J31" s="35"/>
      <c r="K31" s="8"/>
      <c r="L31" s="7"/>
      <c r="M31" s="7"/>
      <c r="N31" s="15"/>
      <c r="O31" s="9"/>
      <c r="P31" s="9"/>
      <c r="Q31" s="9"/>
      <c r="R31" s="3" t="str">
        <f t="shared" ref="R31:R69" si="0">IF(P31="","",Q31-P31+1)</f>
        <v/>
      </c>
      <c r="S31" s="5">
        <f t="shared" ref="S31:S69" si="1">K31-T31</f>
        <v>0</v>
      </c>
      <c r="T31" s="5">
        <f>IF(AND(L31="Goods",O31&lt;=Controls!$C$7),0,IF(L31="Services",IF(AND(L31="Goods",O31&gt;Controls!$C$7),1,IF(AND(L31="Goods",O31&lt;=Controls!$C$7),0,IF(AND(L31="Services",P31&gt;Controls!$C$7),Q31-P31+1,IF(AND(L31="Services",Q31&lt;=Controls!$C$7),0,IF(L31="Services",Q31-Controls!$C$7,0)))))/R31*K31,K31))</f>
        <v>0</v>
      </c>
    </row>
    <row r="32" spans="2:20" x14ac:dyDescent="0.25">
      <c r="B32" s="15"/>
      <c r="C32" s="15"/>
      <c r="D32" s="15"/>
      <c r="E32" s="15"/>
      <c r="F32" s="15"/>
      <c r="G32" s="15"/>
      <c r="H32" s="15"/>
      <c r="I32" s="15"/>
      <c r="J32" s="35"/>
      <c r="K32" s="8"/>
      <c r="L32" s="7"/>
      <c r="M32" s="7"/>
      <c r="N32" s="15"/>
      <c r="O32" s="9"/>
      <c r="P32" s="9"/>
      <c r="Q32" s="9"/>
      <c r="R32" s="3" t="str">
        <f t="shared" si="0"/>
        <v/>
      </c>
      <c r="S32" s="5">
        <f t="shared" si="1"/>
        <v>0</v>
      </c>
      <c r="T32" s="5">
        <f>IF(AND(L32="Goods",O32&lt;=Controls!$C$7),0,IF(L32="Services",IF(AND(L32="Goods",O32&gt;Controls!$C$7),1,IF(AND(L32="Goods",O32&lt;=Controls!$C$7),0,IF(AND(L32="Services",P32&gt;Controls!$C$7),Q32-P32+1,IF(AND(L32="Services",Q32&lt;=Controls!$C$7),0,IF(L32="Services",Q32-Controls!$C$7,0)))))/R32*K32,K32))</f>
        <v>0</v>
      </c>
    </row>
    <row r="33" spans="2:20" x14ac:dyDescent="0.25">
      <c r="B33" s="15"/>
      <c r="C33" s="15"/>
      <c r="D33" s="15"/>
      <c r="E33" s="15"/>
      <c r="F33" s="15"/>
      <c r="G33" s="15"/>
      <c r="H33" s="15"/>
      <c r="I33" s="15"/>
      <c r="J33" s="35"/>
      <c r="K33" s="8"/>
      <c r="L33" s="7"/>
      <c r="M33" s="7"/>
      <c r="N33" s="15"/>
      <c r="O33" s="9"/>
      <c r="P33" s="9"/>
      <c r="Q33" s="9"/>
      <c r="R33" s="3" t="str">
        <f t="shared" si="0"/>
        <v/>
      </c>
      <c r="S33" s="5">
        <f t="shared" si="1"/>
        <v>0</v>
      </c>
      <c r="T33" s="5">
        <f>IF(AND(L33="Goods",O33&lt;=Controls!$C$7),0,IF(L33="Services",IF(AND(L33="Goods",O33&gt;Controls!$C$7),1,IF(AND(L33="Goods",O33&lt;=Controls!$C$7),0,IF(AND(L33="Services",P33&gt;Controls!$C$7),Q33-P33+1,IF(AND(L33="Services",Q33&lt;=Controls!$C$7),0,IF(L33="Services",Q33-Controls!$C$7,0)))))/R33*K33,K33))</f>
        <v>0</v>
      </c>
    </row>
    <row r="34" spans="2:20" x14ac:dyDescent="0.25">
      <c r="B34" s="15"/>
      <c r="C34" s="15"/>
      <c r="D34" s="15"/>
      <c r="E34" s="15"/>
      <c r="F34" s="15"/>
      <c r="G34" s="15"/>
      <c r="H34" s="15"/>
      <c r="I34" s="15"/>
      <c r="J34" s="35"/>
      <c r="K34" s="8"/>
      <c r="L34" s="7"/>
      <c r="M34" s="7"/>
      <c r="N34" s="15"/>
      <c r="O34" s="9"/>
      <c r="P34" s="9"/>
      <c r="Q34" s="9"/>
      <c r="R34" s="3" t="str">
        <f t="shared" ref="R34:R67" si="2">IF(P34="","",Q34-P34+1)</f>
        <v/>
      </c>
      <c r="S34" s="5">
        <f t="shared" ref="S34:S67" si="3">K34-T34</f>
        <v>0</v>
      </c>
      <c r="T34" s="5">
        <f>IF(AND(L34="Goods",O34&lt;=Controls!$C$7),0,IF(L34="Services",IF(AND(L34="Goods",O34&gt;Controls!$C$7),1,IF(AND(L34="Goods",O34&lt;=Controls!$C$7),0,IF(AND(L34="Services",P34&gt;Controls!$C$7),Q34-P34+1,IF(AND(L34="Services",Q34&lt;=Controls!$C$7),0,IF(L34="Services",Q34-Controls!$C$7,0)))))/R34*K34,K34))</f>
        <v>0</v>
      </c>
    </row>
    <row r="35" spans="2:20" x14ac:dyDescent="0.25">
      <c r="B35" s="15"/>
      <c r="C35" s="15"/>
      <c r="D35" s="15"/>
      <c r="E35" s="15"/>
      <c r="F35" s="15"/>
      <c r="G35" s="15"/>
      <c r="H35" s="15"/>
      <c r="I35" s="15"/>
      <c r="J35" s="35"/>
      <c r="K35" s="8"/>
      <c r="L35" s="7"/>
      <c r="M35" s="7"/>
      <c r="N35" s="15"/>
      <c r="O35" s="9"/>
      <c r="P35" s="9"/>
      <c r="Q35" s="9"/>
      <c r="R35" s="3" t="str">
        <f t="shared" si="2"/>
        <v/>
      </c>
      <c r="S35" s="5">
        <f t="shared" si="3"/>
        <v>0</v>
      </c>
      <c r="T35" s="5">
        <f>IF(AND(L35="Goods",O35&lt;=Controls!$C$7),0,IF(L35="Services",IF(AND(L35="Goods",O35&gt;Controls!$C$7),1,IF(AND(L35="Goods",O35&lt;=Controls!$C$7),0,IF(AND(L35="Services",P35&gt;Controls!$C$7),Q35-P35+1,IF(AND(L35="Services",Q35&lt;=Controls!$C$7),0,IF(L35="Services",Q35-Controls!$C$7,0)))))/R35*K35,K35))</f>
        <v>0</v>
      </c>
    </row>
    <row r="36" spans="2:20" x14ac:dyDescent="0.25">
      <c r="B36" s="15"/>
      <c r="C36" s="15"/>
      <c r="D36" s="15"/>
      <c r="E36" s="15"/>
      <c r="F36" s="15"/>
      <c r="G36" s="15"/>
      <c r="H36" s="15"/>
      <c r="I36" s="15"/>
      <c r="J36" s="35"/>
      <c r="K36" s="8"/>
      <c r="L36" s="7"/>
      <c r="M36" s="7"/>
      <c r="N36" s="15"/>
      <c r="O36" s="9"/>
      <c r="P36" s="9"/>
      <c r="Q36" s="9"/>
      <c r="R36" s="3" t="str">
        <f t="shared" si="2"/>
        <v/>
      </c>
      <c r="S36" s="5">
        <f t="shared" si="3"/>
        <v>0</v>
      </c>
      <c r="T36" s="5">
        <f>IF(AND(L36="Goods",O36&lt;=Controls!$C$7),0,IF(L36="Services",IF(AND(L36="Goods",O36&gt;Controls!$C$7),1,IF(AND(L36="Goods",O36&lt;=Controls!$C$7),0,IF(AND(L36="Services",P36&gt;Controls!$C$7),Q36-P36+1,IF(AND(L36="Services",Q36&lt;=Controls!$C$7),0,IF(L36="Services",Q36-Controls!$C$7,0)))))/R36*K36,K36))</f>
        <v>0</v>
      </c>
    </row>
    <row r="37" spans="2:20" x14ac:dyDescent="0.25">
      <c r="B37" s="15"/>
      <c r="C37" s="15"/>
      <c r="D37" s="15"/>
      <c r="E37" s="15"/>
      <c r="F37" s="15"/>
      <c r="G37" s="15"/>
      <c r="H37" s="15"/>
      <c r="I37" s="15"/>
      <c r="J37" s="35"/>
      <c r="K37" s="8"/>
      <c r="L37" s="7"/>
      <c r="M37" s="7"/>
      <c r="N37" s="15"/>
      <c r="O37" s="9"/>
      <c r="P37" s="9"/>
      <c r="Q37" s="9"/>
      <c r="R37" s="3" t="str">
        <f t="shared" ref="R37:R66" si="4">IF(P37="","",Q37-P37+1)</f>
        <v/>
      </c>
      <c r="S37" s="5">
        <f t="shared" ref="S37:S66" si="5">K37-T37</f>
        <v>0</v>
      </c>
      <c r="T37" s="5">
        <f>IF(AND(L37="Goods",O37&lt;=Controls!$C$7),0,IF(L37="Services",IF(AND(L37="Goods",O37&gt;Controls!$C$7),1,IF(AND(L37="Goods",O37&lt;=Controls!$C$7),0,IF(AND(L37="Services",P37&gt;Controls!$C$7),Q37-P37+1,IF(AND(L37="Services",Q37&lt;=Controls!$C$7),0,IF(L37="Services",Q37-Controls!$C$7,0)))))/R37*K37,K37))</f>
        <v>0</v>
      </c>
    </row>
    <row r="38" spans="2:20" x14ac:dyDescent="0.25">
      <c r="B38" s="15"/>
      <c r="C38" s="15"/>
      <c r="D38" s="15"/>
      <c r="E38" s="15"/>
      <c r="F38" s="15"/>
      <c r="G38" s="15"/>
      <c r="H38" s="15"/>
      <c r="I38" s="15"/>
      <c r="J38" s="35"/>
      <c r="K38" s="8"/>
      <c r="L38" s="7"/>
      <c r="M38" s="7"/>
      <c r="N38" s="15"/>
      <c r="O38" s="9"/>
      <c r="P38" s="9"/>
      <c r="Q38" s="9"/>
      <c r="R38" s="3" t="str">
        <f t="shared" si="4"/>
        <v/>
      </c>
      <c r="S38" s="5">
        <f t="shared" si="5"/>
        <v>0</v>
      </c>
      <c r="T38" s="5">
        <f>IF(AND(L38="Goods",O38&lt;=Controls!$C$7),0,IF(L38="Services",IF(AND(L38="Goods",O38&gt;Controls!$C$7),1,IF(AND(L38="Goods",O38&lt;=Controls!$C$7),0,IF(AND(L38="Services",P38&gt;Controls!$C$7),Q38-P38+1,IF(AND(L38="Services",Q38&lt;=Controls!$C$7),0,IF(L38="Services",Q38-Controls!$C$7,0)))))/R38*K38,K38))</f>
        <v>0</v>
      </c>
    </row>
    <row r="39" spans="2:20" x14ac:dyDescent="0.25">
      <c r="B39" s="15"/>
      <c r="C39" s="15"/>
      <c r="D39" s="15"/>
      <c r="E39" s="15"/>
      <c r="F39" s="15"/>
      <c r="G39" s="15"/>
      <c r="H39" s="15"/>
      <c r="I39" s="15"/>
      <c r="J39" s="35"/>
      <c r="K39" s="8"/>
      <c r="L39" s="7"/>
      <c r="M39" s="7"/>
      <c r="N39" s="15"/>
      <c r="O39" s="9"/>
      <c r="P39" s="9"/>
      <c r="Q39" s="9"/>
      <c r="R39" s="3" t="str">
        <f t="shared" si="4"/>
        <v/>
      </c>
      <c r="S39" s="5">
        <f t="shared" si="5"/>
        <v>0</v>
      </c>
      <c r="T39" s="5">
        <f>IF(AND(L39="Goods",O39&lt;=Controls!$C$7),0,IF(L39="Services",IF(AND(L39="Goods",O39&gt;Controls!$C$7),1,IF(AND(L39="Goods",O39&lt;=Controls!$C$7),0,IF(AND(L39="Services",P39&gt;Controls!$C$7),Q39-P39+1,IF(AND(L39="Services",Q39&lt;=Controls!$C$7),0,IF(L39="Services",Q39-Controls!$C$7,0)))))/R39*K39,K39))</f>
        <v>0</v>
      </c>
    </row>
    <row r="40" spans="2:20" x14ac:dyDescent="0.25">
      <c r="B40" s="15"/>
      <c r="C40" s="15"/>
      <c r="D40" s="15"/>
      <c r="E40" s="15"/>
      <c r="F40" s="15"/>
      <c r="G40" s="15"/>
      <c r="H40" s="15"/>
      <c r="I40" s="15"/>
      <c r="J40" s="35"/>
      <c r="K40" s="8"/>
      <c r="L40" s="7"/>
      <c r="M40" s="7"/>
      <c r="N40" s="15"/>
      <c r="O40" s="9"/>
      <c r="P40" s="9"/>
      <c r="Q40" s="9"/>
      <c r="R40" s="3" t="str">
        <f t="shared" si="4"/>
        <v/>
      </c>
      <c r="S40" s="5">
        <f t="shared" si="5"/>
        <v>0</v>
      </c>
      <c r="T40" s="5">
        <f>IF(AND(L40="Goods",O40&lt;=Controls!$C$7),0,IF(L40="Services",IF(AND(L40="Goods",O40&gt;Controls!$C$7),1,IF(AND(L40="Goods",O40&lt;=Controls!$C$7),0,IF(AND(L40="Services",P40&gt;Controls!$C$7),Q40-P40+1,IF(AND(L40="Services",Q40&lt;=Controls!$C$7),0,IF(L40="Services",Q40-Controls!$C$7,0)))))/R40*K40,K40))</f>
        <v>0</v>
      </c>
    </row>
    <row r="41" spans="2:20" x14ac:dyDescent="0.25">
      <c r="B41" s="15"/>
      <c r="C41" s="15"/>
      <c r="D41" s="15"/>
      <c r="E41" s="15"/>
      <c r="F41" s="15"/>
      <c r="G41" s="15"/>
      <c r="H41" s="15"/>
      <c r="I41" s="15"/>
      <c r="J41" s="35"/>
      <c r="K41" s="8"/>
      <c r="L41" s="7"/>
      <c r="M41" s="7"/>
      <c r="N41" s="15"/>
      <c r="O41" s="9"/>
      <c r="P41" s="9"/>
      <c r="Q41" s="9"/>
      <c r="R41" s="3" t="str">
        <f t="shared" si="4"/>
        <v/>
      </c>
      <c r="S41" s="5">
        <f t="shared" si="5"/>
        <v>0</v>
      </c>
      <c r="T41" s="5">
        <f>IF(AND(L41="Goods",O41&lt;=Controls!$C$7),0,IF(L41="Services",IF(AND(L41="Goods",O41&gt;Controls!$C$7),1,IF(AND(L41="Goods",O41&lt;=Controls!$C$7),0,IF(AND(L41="Services",P41&gt;Controls!$C$7),Q41-P41+1,IF(AND(L41="Services",Q41&lt;=Controls!$C$7),0,IF(L41="Services",Q41-Controls!$C$7,0)))))/R41*K41,K41))</f>
        <v>0</v>
      </c>
    </row>
    <row r="42" spans="2:20" x14ac:dyDescent="0.25">
      <c r="B42" s="15"/>
      <c r="C42" s="15"/>
      <c r="D42" s="15"/>
      <c r="E42" s="15"/>
      <c r="F42" s="15"/>
      <c r="G42" s="15"/>
      <c r="H42" s="15"/>
      <c r="I42" s="15"/>
      <c r="J42" s="35"/>
      <c r="K42" s="8"/>
      <c r="L42" s="7"/>
      <c r="M42" s="7"/>
      <c r="N42" s="15"/>
      <c r="O42" s="9"/>
      <c r="P42" s="9"/>
      <c r="Q42" s="9"/>
      <c r="R42" s="3" t="str">
        <f t="shared" si="4"/>
        <v/>
      </c>
      <c r="S42" s="5">
        <f t="shared" si="5"/>
        <v>0</v>
      </c>
      <c r="T42" s="5">
        <f>IF(AND(L42="Goods",O42&lt;=Controls!$C$7),0,IF(L42="Services",IF(AND(L42="Goods",O42&gt;Controls!$C$7),1,IF(AND(L42="Goods",O42&lt;=Controls!$C$7),0,IF(AND(L42="Services",P42&gt;Controls!$C$7),Q42-P42+1,IF(AND(L42="Services",Q42&lt;=Controls!$C$7),0,IF(L42="Services",Q42-Controls!$C$7,0)))))/R42*K42,K42))</f>
        <v>0</v>
      </c>
    </row>
    <row r="43" spans="2:20" x14ac:dyDescent="0.25">
      <c r="B43" s="15"/>
      <c r="C43" s="15"/>
      <c r="D43" s="15"/>
      <c r="E43" s="15"/>
      <c r="F43" s="15"/>
      <c r="G43" s="15"/>
      <c r="H43" s="15"/>
      <c r="I43" s="15"/>
      <c r="J43" s="35"/>
      <c r="K43" s="8"/>
      <c r="L43" s="7"/>
      <c r="M43" s="7"/>
      <c r="N43" s="15"/>
      <c r="O43" s="9"/>
      <c r="P43" s="9"/>
      <c r="Q43" s="9"/>
      <c r="R43" s="3" t="str">
        <f t="shared" si="4"/>
        <v/>
      </c>
      <c r="S43" s="5">
        <f t="shared" si="5"/>
        <v>0</v>
      </c>
      <c r="T43" s="5">
        <f>IF(AND(L43="Goods",O43&lt;=Controls!$C$7),0,IF(L43="Services",IF(AND(L43="Goods",O43&gt;Controls!$C$7),1,IF(AND(L43="Goods",O43&lt;=Controls!$C$7),0,IF(AND(L43="Services",P43&gt;Controls!$C$7),Q43-P43+1,IF(AND(L43="Services",Q43&lt;=Controls!$C$7),0,IF(L43="Services",Q43-Controls!$C$7,0)))))/R43*K43,K43))</f>
        <v>0</v>
      </c>
    </row>
    <row r="44" spans="2:20" x14ac:dyDescent="0.25">
      <c r="B44" s="15"/>
      <c r="C44" s="15"/>
      <c r="D44" s="15"/>
      <c r="E44" s="15"/>
      <c r="F44" s="15"/>
      <c r="G44" s="15"/>
      <c r="H44" s="15"/>
      <c r="I44" s="15"/>
      <c r="J44" s="35"/>
      <c r="K44" s="8"/>
      <c r="L44" s="7"/>
      <c r="M44" s="7"/>
      <c r="N44" s="15"/>
      <c r="O44" s="9"/>
      <c r="P44" s="9"/>
      <c r="Q44" s="9"/>
      <c r="R44" s="3" t="str">
        <f t="shared" ref="R44:R52" si="6">IF(P44="","",Q44-P44+1)</f>
        <v/>
      </c>
      <c r="S44" s="5">
        <f t="shared" ref="S44:S52" si="7">K44-T44</f>
        <v>0</v>
      </c>
      <c r="T44" s="5">
        <f>IF(AND(L44="Goods",O44&lt;=Controls!$C$7),0,IF(L44="Services",IF(AND(L44="Goods",O44&gt;Controls!$C$7),1,IF(AND(L44="Goods",O44&lt;=Controls!$C$7),0,IF(AND(L44="Services",P44&gt;Controls!$C$7),Q44-P44+1,IF(AND(L44="Services",Q44&lt;=Controls!$C$7),0,IF(L44="Services",Q44-Controls!$C$7,0)))))/R44*K44,K44))</f>
        <v>0</v>
      </c>
    </row>
    <row r="45" spans="2:20" x14ac:dyDescent="0.25">
      <c r="B45" s="15"/>
      <c r="C45" s="15"/>
      <c r="D45" s="15"/>
      <c r="E45" s="15"/>
      <c r="F45" s="15"/>
      <c r="G45" s="15"/>
      <c r="H45" s="15"/>
      <c r="I45" s="15"/>
      <c r="J45" s="35"/>
      <c r="K45" s="8"/>
      <c r="L45" s="7"/>
      <c r="M45" s="7"/>
      <c r="N45" s="15"/>
      <c r="O45" s="9"/>
      <c r="P45" s="9"/>
      <c r="Q45" s="9"/>
      <c r="R45" s="3" t="str">
        <f t="shared" si="6"/>
        <v/>
      </c>
      <c r="S45" s="5">
        <f t="shared" si="7"/>
        <v>0</v>
      </c>
      <c r="T45" s="5">
        <f>IF(AND(L45="Goods",O45&lt;=Controls!$C$7),0,IF(L45="Services",IF(AND(L45="Goods",O45&gt;Controls!$C$7),1,IF(AND(L45="Goods",O45&lt;=Controls!$C$7),0,IF(AND(L45="Services",P45&gt;Controls!$C$7),Q45-P45+1,IF(AND(L45="Services",Q45&lt;=Controls!$C$7),0,IF(L45="Services",Q45-Controls!$C$7,0)))))/R45*K45,K45))</f>
        <v>0</v>
      </c>
    </row>
    <row r="46" spans="2:20" x14ac:dyDescent="0.25">
      <c r="B46" s="15"/>
      <c r="C46" s="15"/>
      <c r="D46" s="15"/>
      <c r="E46" s="15"/>
      <c r="F46" s="15"/>
      <c r="G46" s="15"/>
      <c r="H46" s="15"/>
      <c r="I46" s="15"/>
      <c r="J46" s="35"/>
      <c r="K46" s="8"/>
      <c r="L46" s="7"/>
      <c r="M46" s="7"/>
      <c r="N46" s="15"/>
      <c r="O46" s="9"/>
      <c r="P46" s="9"/>
      <c r="Q46" s="9"/>
      <c r="R46" s="3" t="str">
        <f t="shared" si="6"/>
        <v/>
      </c>
      <c r="S46" s="5">
        <f t="shared" si="7"/>
        <v>0</v>
      </c>
      <c r="T46" s="5">
        <f>IF(AND(L46="Goods",O46&lt;=Controls!$C$7),0,IF(L46="Services",IF(AND(L46="Goods",O46&gt;Controls!$C$7),1,IF(AND(L46="Goods",O46&lt;=Controls!$C$7),0,IF(AND(L46="Services",P46&gt;Controls!$C$7),Q46-P46+1,IF(AND(L46="Services",Q46&lt;=Controls!$C$7),0,IF(L46="Services",Q46-Controls!$C$7,0)))))/R46*K46,K46))</f>
        <v>0</v>
      </c>
    </row>
    <row r="47" spans="2:20" x14ac:dyDescent="0.25">
      <c r="B47" s="15"/>
      <c r="C47" s="15"/>
      <c r="D47" s="15"/>
      <c r="E47" s="15"/>
      <c r="F47" s="15"/>
      <c r="G47" s="15"/>
      <c r="H47" s="15"/>
      <c r="I47" s="15"/>
      <c r="J47" s="35"/>
      <c r="K47" s="8"/>
      <c r="L47" s="7"/>
      <c r="M47" s="7"/>
      <c r="N47" s="15"/>
      <c r="O47" s="9"/>
      <c r="P47" s="9"/>
      <c r="Q47" s="9"/>
      <c r="R47" s="3" t="str">
        <f t="shared" si="6"/>
        <v/>
      </c>
      <c r="S47" s="5">
        <f t="shared" si="7"/>
        <v>0</v>
      </c>
      <c r="T47" s="5">
        <f>IF(AND(L47="Goods",O47&lt;=Controls!$C$7),0,IF(L47="Services",IF(AND(L47="Goods",O47&gt;Controls!$C$7),1,IF(AND(L47="Goods",O47&lt;=Controls!$C$7),0,IF(AND(L47="Services",P47&gt;Controls!$C$7),Q47-P47+1,IF(AND(L47="Services",Q47&lt;=Controls!$C$7),0,IF(L47="Services",Q47-Controls!$C$7,0)))))/R47*K47,K47))</f>
        <v>0</v>
      </c>
    </row>
    <row r="48" spans="2:20" x14ac:dyDescent="0.25">
      <c r="B48" s="15"/>
      <c r="C48" s="15"/>
      <c r="D48" s="15"/>
      <c r="E48" s="15"/>
      <c r="F48" s="15"/>
      <c r="G48" s="15"/>
      <c r="H48" s="15"/>
      <c r="I48" s="15"/>
      <c r="J48" s="35"/>
      <c r="K48" s="8"/>
      <c r="L48" s="7"/>
      <c r="M48" s="7"/>
      <c r="N48" s="15"/>
      <c r="O48" s="9"/>
      <c r="P48" s="9"/>
      <c r="Q48" s="9"/>
      <c r="R48" s="3" t="str">
        <f t="shared" si="6"/>
        <v/>
      </c>
      <c r="S48" s="5">
        <f t="shared" si="7"/>
        <v>0</v>
      </c>
      <c r="T48" s="5">
        <f>IF(AND(L48="Goods",O48&lt;=Controls!$C$7),0,IF(L48="Services",IF(AND(L48="Goods",O48&gt;Controls!$C$7),1,IF(AND(L48="Goods",O48&lt;=Controls!$C$7),0,IF(AND(L48="Services",P48&gt;Controls!$C$7),Q48-P48+1,IF(AND(L48="Services",Q48&lt;=Controls!$C$7),0,IF(L48="Services",Q48-Controls!$C$7,0)))))/R48*K48,K48))</f>
        <v>0</v>
      </c>
    </row>
    <row r="49" spans="2:20" x14ac:dyDescent="0.25">
      <c r="B49" s="15"/>
      <c r="C49" s="15"/>
      <c r="D49" s="15"/>
      <c r="E49" s="15"/>
      <c r="F49" s="15"/>
      <c r="G49" s="15"/>
      <c r="H49" s="15"/>
      <c r="I49" s="15"/>
      <c r="J49" s="35"/>
      <c r="K49" s="8"/>
      <c r="L49" s="7"/>
      <c r="M49" s="7"/>
      <c r="N49" s="15"/>
      <c r="O49" s="9"/>
      <c r="P49" s="9"/>
      <c r="Q49" s="9"/>
      <c r="R49" s="3" t="str">
        <f t="shared" si="6"/>
        <v/>
      </c>
      <c r="S49" s="5">
        <f t="shared" si="7"/>
        <v>0</v>
      </c>
      <c r="T49" s="5">
        <f>IF(AND(L49="Goods",O49&lt;=Controls!$C$7),0,IF(L49="Services",IF(AND(L49="Goods",O49&gt;Controls!$C$7),1,IF(AND(L49="Goods",O49&lt;=Controls!$C$7),0,IF(AND(L49="Services",P49&gt;Controls!$C$7),Q49-P49+1,IF(AND(L49="Services",Q49&lt;=Controls!$C$7),0,IF(L49="Services",Q49-Controls!$C$7,0)))))/R49*K49,K49))</f>
        <v>0</v>
      </c>
    </row>
    <row r="50" spans="2:20" x14ac:dyDescent="0.25">
      <c r="B50" s="15"/>
      <c r="C50" s="15"/>
      <c r="D50" s="15"/>
      <c r="E50" s="15"/>
      <c r="F50" s="15"/>
      <c r="G50" s="15"/>
      <c r="H50" s="15"/>
      <c r="I50" s="15"/>
      <c r="J50" s="35"/>
      <c r="K50" s="8"/>
      <c r="L50" s="7"/>
      <c r="M50" s="7"/>
      <c r="N50" s="15"/>
      <c r="O50" s="9"/>
      <c r="P50" s="9"/>
      <c r="Q50" s="9"/>
      <c r="R50" s="3" t="str">
        <f t="shared" si="6"/>
        <v/>
      </c>
      <c r="S50" s="5">
        <f t="shared" si="7"/>
        <v>0</v>
      </c>
      <c r="T50" s="5">
        <f>IF(AND(L50="Goods",O50&lt;=Controls!$C$7),0,IF(L50="Services",IF(AND(L50="Goods",O50&gt;Controls!$C$7),1,IF(AND(L50="Goods",O50&lt;=Controls!$C$7),0,IF(AND(L50="Services",P50&gt;Controls!$C$7),Q50-P50+1,IF(AND(L50="Services",Q50&lt;=Controls!$C$7),0,IF(L50="Services",Q50-Controls!$C$7,0)))))/R50*K50,K50))</f>
        <v>0</v>
      </c>
    </row>
    <row r="51" spans="2:20" x14ac:dyDescent="0.25">
      <c r="B51" s="15"/>
      <c r="C51" s="15"/>
      <c r="D51" s="15"/>
      <c r="E51" s="15"/>
      <c r="F51" s="15"/>
      <c r="G51" s="15"/>
      <c r="H51" s="15"/>
      <c r="I51" s="15"/>
      <c r="J51" s="35"/>
      <c r="K51" s="8"/>
      <c r="L51" s="7"/>
      <c r="M51" s="7"/>
      <c r="N51" s="15"/>
      <c r="O51" s="9"/>
      <c r="P51" s="9"/>
      <c r="Q51" s="9"/>
      <c r="R51" s="3" t="str">
        <f t="shared" si="6"/>
        <v/>
      </c>
      <c r="S51" s="5">
        <f t="shared" si="7"/>
        <v>0</v>
      </c>
      <c r="T51" s="5">
        <f>IF(AND(L51="Goods",O51&lt;=Controls!$C$7),0,IF(L51="Services",IF(AND(L51="Goods",O51&gt;Controls!$C$7),1,IF(AND(L51="Goods",O51&lt;=Controls!$C$7),0,IF(AND(L51="Services",P51&gt;Controls!$C$7),Q51-P51+1,IF(AND(L51="Services",Q51&lt;=Controls!$C$7),0,IF(L51="Services",Q51-Controls!$C$7,0)))))/R51*K51,K51))</f>
        <v>0</v>
      </c>
    </row>
    <row r="52" spans="2:20" x14ac:dyDescent="0.25">
      <c r="B52" s="15"/>
      <c r="C52" s="15"/>
      <c r="D52" s="15"/>
      <c r="E52" s="15"/>
      <c r="F52" s="15"/>
      <c r="G52" s="15"/>
      <c r="H52" s="15"/>
      <c r="I52" s="15"/>
      <c r="J52" s="35"/>
      <c r="K52" s="8"/>
      <c r="L52" s="7"/>
      <c r="M52" s="7"/>
      <c r="N52" s="15"/>
      <c r="O52" s="9"/>
      <c r="P52" s="9"/>
      <c r="Q52" s="9"/>
      <c r="R52" s="3" t="str">
        <f t="shared" si="6"/>
        <v/>
      </c>
      <c r="S52" s="5">
        <f t="shared" si="7"/>
        <v>0</v>
      </c>
      <c r="T52" s="5">
        <f>IF(AND(L52="Goods",O52&lt;=Controls!$C$7),0,IF(L52="Services",IF(AND(L52="Goods",O52&gt;Controls!$C$7),1,IF(AND(L52="Goods",O52&lt;=Controls!$C$7),0,IF(AND(L52="Services",P52&gt;Controls!$C$7),Q52-P52+1,IF(AND(L52="Services",Q52&lt;=Controls!$C$7),0,IF(L52="Services",Q52-Controls!$C$7,0)))))/R52*K52,K52))</f>
        <v>0</v>
      </c>
    </row>
    <row r="53" spans="2:20" x14ac:dyDescent="0.25">
      <c r="B53" s="15"/>
      <c r="C53" s="15"/>
      <c r="D53" s="15"/>
      <c r="E53" s="15"/>
      <c r="F53" s="15"/>
      <c r="G53" s="15"/>
      <c r="H53" s="15"/>
      <c r="I53" s="15"/>
      <c r="J53" s="35"/>
      <c r="K53" s="8"/>
      <c r="L53" s="7"/>
      <c r="M53" s="7"/>
      <c r="N53" s="15"/>
      <c r="O53" s="9"/>
      <c r="P53" s="9"/>
      <c r="Q53" s="9"/>
      <c r="R53" s="3" t="str">
        <f t="shared" si="4"/>
        <v/>
      </c>
      <c r="S53" s="5">
        <f t="shared" si="5"/>
        <v>0</v>
      </c>
      <c r="T53" s="5">
        <f>IF(AND(L53="Goods",O53&lt;=Controls!$C$7),0,IF(L53="Services",IF(AND(L53="Goods",O53&gt;Controls!$C$7),1,IF(AND(L53="Goods",O53&lt;=Controls!$C$7),0,IF(AND(L53="Services",P53&gt;Controls!$C$7),Q53-P53+1,IF(AND(L53="Services",Q53&lt;=Controls!$C$7),0,IF(L53="Services",Q53-Controls!$C$7,0)))))/R53*K53,K53))</f>
        <v>0</v>
      </c>
    </row>
    <row r="54" spans="2:20" x14ac:dyDescent="0.25">
      <c r="B54" s="15"/>
      <c r="C54" s="15"/>
      <c r="D54" s="15"/>
      <c r="E54" s="15"/>
      <c r="F54" s="15"/>
      <c r="G54" s="15"/>
      <c r="H54" s="15"/>
      <c r="I54" s="15"/>
      <c r="J54" s="35"/>
      <c r="K54" s="8"/>
      <c r="L54" s="7"/>
      <c r="M54" s="7"/>
      <c r="N54" s="15"/>
      <c r="O54" s="9"/>
      <c r="P54" s="9"/>
      <c r="Q54" s="9"/>
      <c r="R54" s="3" t="str">
        <f t="shared" si="4"/>
        <v/>
      </c>
      <c r="S54" s="5">
        <f t="shared" si="5"/>
        <v>0</v>
      </c>
      <c r="T54" s="5">
        <f>IF(AND(L54="Goods",O54&lt;=Controls!$C$7),0,IF(L54="Services",IF(AND(L54="Goods",O54&gt;Controls!$C$7),1,IF(AND(L54="Goods",O54&lt;=Controls!$C$7),0,IF(AND(L54="Services",P54&gt;Controls!$C$7),Q54-P54+1,IF(AND(L54="Services",Q54&lt;=Controls!$C$7),0,IF(L54="Services",Q54-Controls!$C$7,0)))))/R54*K54,K54))</f>
        <v>0</v>
      </c>
    </row>
    <row r="55" spans="2:20" x14ac:dyDescent="0.25">
      <c r="B55" s="15"/>
      <c r="C55" s="15"/>
      <c r="D55" s="15"/>
      <c r="E55" s="15"/>
      <c r="F55" s="15"/>
      <c r="G55" s="15"/>
      <c r="H55" s="15"/>
      <c r="I55" s="15"/>
      <c r="J55" s="35"/>
      <c r="K55" s="8"/>
      <c r="L55" s="7"/>
      <c r="M55" s="7"/>
      <c r="N55" s="15"/>
      <c r="O55" s="9"/>
      <c r="P55" s="9"/>
      <c r="Q55" s="9"/>
      <c r="R55" s="3" t="str">
        <f t="shared" si="4"/>
        <v/>
      </c>
      <c r="S55" s="5">
        <f t="shared" si="5"/>
        <v>0</v>
      </c>
      <c r="T55" s="5">
        <f>IF(AND(L55="Goods",O55&lt;=Controls!$C$7),0,IF(L55="Services",IF(AND(L55="Goods",O55&gt;Controls!$C$7),1,IF(AND(L55="Goods",O55&lt;=Controls!$C$7),0,IF(AND(L55="Services",P55&gt;Controls!$C$7),Q55-P55+1,IF(AND(L55="Services",Q55&lt;=Controls!$C$7),0,IF(L55="Services",Q55-Controls!$C$7,0)))))/R55*K55,K55))</f>
        <v>0</v>
      </c>
    </row>
    <row r="56" spans="2:20" x14ac:dyDescent="0.25">
      <c r="B56" s="15"/>
      <c r="C56" s="15"/>
      <c r="D56" s="15"/>
      <c r="E56" s="15"/>
      <c r="F56" s="15"/>
      <c r="G56" s="15"/>
      <c r="H56" s="15"/>
      <c r="I56" s="15"/>
      <c r="J56" s="35"/>
      <c r="K56" s="8"/>
      <c r="L56" s="7"/>
      <c r="M56" s="7"/>
      <c r="N56" s="15"/>
      <c r="O56" s="9"/>
      <c r="P56" s="9"/>
      <c r="Q56" s="9"/>
      <c r="R56" s="3" t="str">
        <f t="shared" ref="R56:R65" si="8">IF(P56="","",Q56-P56+1)</f>
        <v/>
      </c>
      <c r="S56" s="5">
        <f t="shared" ref="S56:S65" si="9">K56-T56</f>
        <v>0</v>
      </c>
      <c r="T56" s="5">
        <f>IF(AND(L56="Goods",O56&lt;=Controls!$C$7),0,IF(L56="Services",IF(AND(L56="Goods",O56&gt;Controls!$C$7),1,IF(AND(L56="Goods",O56&lt;=Controls!$C$7),0,IF(AND(L56="Services",P56&gt;Controls!$C$7),Q56-P56+1,IF(AND(L56="Services",Q56&lt;=Controls!$C$7),0,IF(L56="Services",Q56-Controls!$C$7,0)))))/R56*K56,K56))</f>
        <v>0</v>
      </c>
    </row>
    <row r="57" spans="2:20" x14ac:dyDescent="0.25">
      <c r="B57" s="15"/>
      <c r="C57" s="15"/>
      <c r="D57" s="15"/>
      <c r="E57" s="15"/>
      <c r="F57" s="15"/>
      <c r="G57" s="15"/>
      <c r="H57" s="15"/>
      <c r="I57" s="15"/>
      <c r="J57" s="35"/>
      <c r="K57" s="8"/>
      <c r="L57" s="7"/>
      <c r="M57" s="7"/>
      <c r="N57" s="15"/>
      <c r="O57" s="9"/>
      <c r="P57" s="9"/>
      <c r="Q57" s="9"/>
      <c r="R57" s="3" t="str">
        <f t="shared" si="8"/>
        <v/>
      </c>
      <c r="S57" s="5">
        <f t="shared" si="9"/>
        <v>0</v>
      </c>
      <c r="T57" s="5">
        <f>IF(AND(L57="Goods",O57&lt;=Controls!$C$7),0,IF(L57="Services",IF(AND(L57="Goods",O57&gt;Controls!$C$7),1,IF(AND(L57="Goods",O57&lt;=Controls!$C$7),0,IF(AND(L57="Services",P57&gt;Controls!$C$7),Q57-P57+1,IF(AND(L57="Services",Q57&lt;=Controls!$C$7),0,IF(L57="Services",Q57-Controls!$C$7,0)))))/R57*K57,K57))</f>
        <v>0</v>
      </c>
    </row>
    <row r="58" spans="2:20" x14ac:dyDescent="0.25">
      <c r="B58" s="15"/>
      <c r="C58" s="15"/>
      <c r="D58" s="15"/>
      <c r="E58" s="15"/>
      <c r="F58" s="15"/>
      <c r="G58" s="15"/>
      <c r="H58" s="15"/>
      <c r="I58" s="15"/>
      <c r="J58" s="35"/>
      <c r="K58" s="8"/>
      <c r="L58" s="7"/>
      <c r="M58" s="7"/>
      <c r="N58" s="15"/>
      <c r="O58" s="9"/>
      <c r="P58" s="9"/>
      <c r="Q58" s="9"/>
      <c r="R58" s="3" t="str">
        <f t="shared" si="8"/>
        <v/>
      </c>
      <c r="S58" s="5">
        <f t="shared" si="9"/>
        <v>0</v>
      </c>
      <c r="T58" s="5">
        <f>IF(AND(L58="Goods",O58&lt;=Controls!$C$7),0,IF(L58="Services",IF(AND(L58="Goods",O58&gt;Controls!$C$7),1,IF(AND(L58="Goods",O58&lt;=Controls!$C$7),0,IF(AND(L58="Services",P58&gt;Controls!$C$7),Q58-P58+1,IF(AND(L58="Services",Q58&lt;=Controls!$C$7),0,IF(L58="Services",Q58-Controls!$C$7,0)))))/R58*K58,K58))</f>
        <v>0</v>
      </c>
    </row>
    <row r="59" spans="2:20" x14ac:dyDescent="0.25">
      <c r="B59" s="15"/>
      <c r="C59" s="15"/>
      <c r="D59" s="15"/>
      <c r="E59" s="15"/>
      <c r="F59" s="15"/>
      <c r="G59" s="15"/>
      <c r="H59" s="15"/>
      <c r="I59" s="15"/>
      <c r="J59" s="35"/>
      <c r="K59" s="8"/>
      <c r="L59" s="7"/>
      <c r="M59" s="7"/>
      <c r="N59" s="15"/>
      <c r="O59" s="9"/>
      <c r="P59" s="9"/>
      <c r="Q59" s="9"/>
      <c r="R59" s="3" t="str">
        <f t="shared" si="8"/>
        <v/>
      </c>
      <c r="S59" s="5">
        <f t="shared" si="9"/>
        <v>0</v>
      </c>
      <c r="T59" s="5">
        <f>IF(AND(L59="Goods",O59&lt;=Controls!$C$7),0,IF(L59="Services",IF(AND(L59="Goods",O59&gt;Controls!$C$7),1,IF(AND(L59="Goods",O59&lt;=Controls!$C$7),0,IF(AND(L59="Services",P59&gt;Controls!$C$7),Q59-P59+1,IF(AND(L59="Services",Q59&lt;=Controls!$C$7),0,IF(L59="Services",Q59-Controls!$C$7,0)))))/R59*K59,K59))</f>
        <v>0</v>
      </c>
    </row>
    <row r="60" spans="2:20" x14ac:dyDescent="0.25">
      <c r="B60" s="15"/>
      <c r="C60" s="15"/>
      <c r="D60" s="15"/>
      <c r="E60" s="15"/>
      <c r="F60" s="15"/>
      <c r="G60" s="15"/>
      <c r="H60" s="15"/>
      <c r="I60" s="15"/>
      <c r="J60" s="35"/>
      <c r="K60" s="8"/>
      <c r="L60" s="7"/>
      <c r="M60" s="7"/>
      <c r="N60" s="15"/>
      <c r="O60" s="9"/>
      <c r="P60" s="9"/>
      <c r="Q60" s="9"/>
      <c r="R60" s="3" t="str">
        <f t="shared" si="8"/>
        <v/>
      </c>
      <c r="S60" s="5">
        <f t="shared" si="9"/>
        <v>0</v>
      </c>
      <c r="T60" s="5">
        <f>IF(AND(L60="Goods",O60&lt;=Controls!$C$7),0,IF(L60="Services",IF(AND(L60="Goods",O60&gt;Controls!$C$7),1,IF(AND(L60="Goods",O60&lt;=Controls!$C$7),0,IF(AND(L60="Services",P60&gt;Controls!$C$7),Q60-P60+1,IF(AND(L60="Services",Q60&lt;=Controls!$C$7),0,IF(L60="Services",Q60-Controls!$C$7,0)))))/R60*K60,K60))</f>
        <v>0</v>
      </c>
    </row>
    <row r="61" spans="2:20" x14ac:dyDescent="0.25">
      <c r="B61" s="15"/>
      <c r="C61" s="15"/>
      <c r="D61" s="15"/>
      <c r="E61" s="15"/>
      <c r="F61" s="15"/>
      <c r="G61" s="15"/>
      <c r="H61" s="15"/>
      <c r="I61" s="15"/>
      <c r="J61" s="35"/>
      <c r="K61" s="8"/>
      <c r="L61" s="7"/>
      <c r="M61" s="7"/>
      <c r="N61" s="15"/>
      <c r="O61" s="9"/>
      <c r="P61" s="9"/>
      <c r="Q61" s="9"/>
      <c r="R61" s="3" t="str">
        <f t="shared" si="8"/>
        <v/>
      </c>
      <c r="S61" s="5">
        <f t="shared" si="9"/>
        <v>0</v>
      </c>
      <c r="T61" s="5">
        <f>IF(AND(L61="Goods",O61&lt;=Controls!$C$7),0,IF(L61="Services",IF(AND(L61="Goods",O61&gt;Controls!$C$7),1,IF(AND(L61="Goods",O61&lt;=Controls!$C$7),0,IF(AND(L61="Services",P61&gt;Controls!$C$7),Q61-P61+1,IF(AND(L61="Services",Q61&lt;=Controls!$C$7),0,IF(L61="Services",Q61-Controls!$C$7,0)))))/R61*K61,K61))</f>
        <v>0</v>
      </c>
    </row>
    <row r="62" spans="2:20" x14ac:dyDescent="0.25">
      <c r="B62" s="15"/>
      <c r="C62" s="15"/>
      <c r="D62" s="15"/>
      <c r="E62" s="15"/>
      <c r="F62" s="15"/>
      <c r="G62" s="15"/>
      <c r="H62" s="15"/>
      <c r="I62" s="15"/>
      <c r="J62" s="35"/>
      <c r="K62" s="8"/>
      <c r="L62" s="7"/>
      <c r="M62" s="7"/>
      <c r="N62" s="15"/>
      <c r="O62" s="9"/>
      <c r="P62" s="9"/>
      <c r="Q62" s="9"/>
      <c r="R62" s="3" t="str">
        <f t="shared" si="8"/>
        <v/>
      </c>
      <c r="S62" s="5">
        <f t="shared" si="9"/>
        <v>0</v>
      </c>
      <c r="T62" s="5">
        <f>IF(AND(L62="Goods",O62&lt;=Controls!$C$7),0,IF(L62="Services",IF(AND(L62="Goods",O62&gt;Controls!$C$7),1,IF(AND(L62="Goods",O62&lt;=Controls!$C$7),0,IF(AND(L62="Services",P62&gt;Controls!$C$7),Q62-P62+1,IF(AND(L62="Services",Q62&lt;=Controls!$C$7),0,IF(L62="Services",Q62-Controls!$C$7,0)))))/R62*K62,K62))</f>
        <v>0</v>
      </c>
    </row>
    <row r="63" spans="2:20" x14ac:dyDescent="0.25">
      <c r="B63" s="15"/>
      <c r="C63" s="15"/>
      <c r="D63" s="15"/>
      <c r="E63" s="15"/>
      <c r="F63" s="15"/>
      <c r="G63" s="15"/>
      <c r="H63" s="15"/>
      <c r="I63" s="15"/>
      <c r="J63" s="35"/>
      <c r="K63" s="8"/>
      <c r="L63" s="7"/>
      <c r="M63" s="7"/>
      <c r="N63" s="15"/>
      <c r="O63" s="9"/>
      <c r="P63" s="9"/>
      <c r="Q63" s="9"/>
      <c r="R63" s="3" t="str">
        <f t="shared" si="8"/>
        <v/>
      </c>
      <c r="S63" s="5">
        <f t="shared" si="9"/>
        <v>0</v>
      </c>
      <c r="T63" s="5">
        <f>IF(AND(L63="Goods",O63&lt;=Controls!$C$7),0,IF(L63="Services",IF(AND(L63="Goods",O63&gt;Controls!$C$7),1,IF(AND(L63="Goods",O63&lt;=Controls!$C$7),0,IF(AND(L63="Services",P63&gt;Controls!$C$7),Q63-P63+1,IF(AND(L63="Services",Q63&lt;=Controls!$C$7),0,IF(L63="Services",Q63-Controls!$C$7,0)))))/R63*K63,K63))</f>
        <v>0</v>
      </c>
    </row>
    <row r="64" spans="2:20" x14ac:dyDescent="0.25">
      <c r="B64" s="15"/>
      <c r="C64" s="15"/>
      <c r="D64" s="15"/>
      <c r="E64" s="15"/>
      <c r="F64" s="15"/>
      <c r="G64" s="15"/>
      <c r="H64" s="15"/>
      <c r="I64" s="15"/>
      <c r="J64" s="35"/>
      <c r="K64" s="8"/>
      <c r="L64" s="7"/>
      <c r="M64" s="7"/>
      <c r="N64" s="15"/>
      <c r="O64" s="9"/>
      <c r="P64" s="9"/>
      <c r="Q64" s="9"/>
      <c r="R64" s="3" t="str">
        <f t="shared" si="8"/>
        <v/>
      </c>
      <c r="S64" s="5">
        <f t="shared" si="9"/>
        <v>0</v>
      </c>
      <c r="T64" s="5">
        <f>IF(AND(L64="Goods",O64&lt;=Controls!$C$7),0,IF(L64="Services",IF(AND(L64="Goods",O64&gt;Controls!$C$7),1,IF(AND(L64="Goods",O64&lt;=Controls!$C$7),0,IF(AND(L64="Services",P64&gt;Controls!$C$7),Q64-P64+1,IF(AND(L64="Services",Q64&lt;=Controls!$C$7),0,IF(L64="Services",Q64-Controls!$C$7,0)))))/R64*K64,K64))</f>
        <v>0</v>
      </c>
    </row>
    <row r="65" spans="2:20" x14ac:dyDescent="0.25">
      <c r="B65" s="15"/>
      <c r="C65" s="15"/>
      <c r="D65" s="15"/>
      <c r="E65" s="15"/>
      <c r="F65" s="15"/>
      <c r="G65" s="15"/>
      <c r="H65" s="15"/>
      <c r="I65" s="15"/>
      <c r="J65" s="35"/>
      <c r="K65" s="8"/>
      <c r="L65" s="7"/>
      <c r="M65" s="7"/>
      <c r="N65" s="15"/>
      <c r="O65" s="9"/>
      <c r="P65" s="9"/>
      <c r="Q65" s="9"/>
      <c r="R65" s="3" t="str">
        <f t="shared" si="8"/>
        <v/>
      </c>
      <c r="S65" s="5">
        <f t="shared" si="9"/>
        <v>0</v>
      </c>
      <c r="T65" s="5">
        <f>IF(AND(L65="Goods",O65&lt;=Controls!$C$7),0,IF(L65="Services",IF(AND(L65="Goods",O65&gt;Controls!$C$7),1,IF(AND(L65="Goods",O65&lt;=Controls!$C$7),0,IF(AND(L65="Services",P65&gt;Controls!$C$7),Q65-P65+1,IF(AND(L65="Services",Q65&lt;=Controls!$C$7),0,IF(L65="Services",Q65-Controls!$C$7,0)))))/R65*K65,K65))</f>
        <v>0</v>
      </c>
    </row>
    <row r="66" spans="2:20" x14ac:dyDescent="0.25">
      <c r="B66" s="15"/>
      <c r="C66" s="15"/>
      <c r="D66" s="15"/>
      <c r="E66" s="15"/>
      <c r="F66" s="15"/>
      <c r="G66" s="15"/>
      <c r="H66" s="15"/>
      <c r="I66" s="15"/>
      <c r="J66" s="35"/>
      <c r="K66" s="8"/>
      <c r="L66" s="7"/>
      <c r="M66" s="7"/>
      <c r="N66" s="15"/>
      <c r="O66" s="9"/>
      <c r="P66" s="9"/>
      <c r="Q66" s="9"/>
      <c r="R66" s="3" t="str">
        <f t="shared" si="4"/>
        <v/>
      </c>
      <c r="S66" s="5">
        <f t="shared" si="5"/>
        <v>0</v>
      </c>
      <c r="T66" s="5">
        <f>IF(AND(L66="Goods",O66&lt;=Controls!$C$7),0,IF(L66="Services",IF(AND(L66="Goods",O66&gt;Controls!$C$7),1,IF(AND(L66="Goods",O66&lt;=Controls!$C$7),0,IF(AND(L66="Services",P66&gt;Controls!$C$7),Q66-P66+1,IF(AND(L66="Services",Q66&lt;=Controls!$C$7),0,IF(L66="Services",Q66-Controls!$C$7,0)))))/R66*K66,K66))</f>
        <v>0</v>
      </c>
    </row>
    <row r="67" spans="2:20" x14ac:dyDescent="0.25">
      <c r="B67" s="15"/>
      <c r="C67" s="15"/>
      <c r="D67" s="15"/>
      <c r="E67" s="15"/>
      <c r="F67" s="15"/>
      <c r="G67" s="15"/>
      <c r="H67" s="15"/>
      <c r="I67" s="15"/>
      <c r="J67" s="35"/>
      <c r="K67" s="8"/>
      <c r="L67" s="7"/>
      <c r="M67" s="7"/>
      <c r="N67" s="15"/>
      <c r="O67" s="9"/>
      <c r="P67" s="9"/>
      <c r="Q67" s="9"/>
      <c r="R67" s="3" t="str">
        <f t="shared" si="2"/>
        <v/>
      </c>
      <c r="S67" s="5">
        <f t="shared" si="3"/>
        <v>0</v>
      </c>
      <c r="T67" s="5">
        <f>IF(AND(L67="Goods",O67&lt;=Controls!$C$7),0,IF(L67="Services",IF(AND(L67="Goods",O67&gt;Controls!$C$7),1,IF(AND(L67="Goods",O67&lt;=Controls!$C$7),0,IF(AND(L67="Services",P67&gt;Controls!$C$7),Q67-P67+1,IF(AND(L67="Services",Q67&lt;=Controls!$C$7),0,IF(L67="Services",Q67-Controls!$C$7,0)))))/R67*K67,K67))</f>
        <v>0</v>
      </c>
    </row>
    <row r="68" spans="2:20" x14ac:dyDescent="0.25">
      <c r="B68" s="15"/>
      <c r="C68" s="15"/>
      <c r="D68" s="15"/>
      <c r="E68" s="15"/>
      <c r="F68" s="15"/>
      <c r="G68" s="15"/>
      <c r="H68" s="15"/>
      <c r="I68" s="15"/>
      <c r="J68" s="35"/>
      <c r="K68" s="8"/>
      <c r="L68" s="7"/>
      <c r="M68" s="7"/>
      <c r="N68" s="15"/>
      <c r="O68" s="9"/>
      <c r="P68" s="9"/>
      <c r="Q68" s="9"/>
      <c r="R68" s="3" t="str">
        <f t="shared" si="0"/>
        <v/>
      </c>
      <c r="S68" s="5">
        <f t="shared" si="1"/>
        <v>0</v>
      </c>
      <c r="T68" s="5">
        <f>IF(AND(L68="Goods",O68&lt;=Controls!$C$7),0,IF(L68="Services",IF(AND(L68="Goods",O68&gt;Controls!$C$7),1,IF(AND(L68="Goods",O68&lt;=Controls!$C$7),0,IF(AND(L68="Services",P68&gt;Controls!$C$7),Q68-P68+1,IF(AND(L68="Services",Q68&lt;=Controls!$C$7),0,IF(L68="Services",Q68-Controls!$C$7,0)))))/R68*K68,K68))</f>
        <v>0</v>
      </c>
    </row>
    <row r="69" spans="2:20" x14ac:dyDescent="0.25">
      <c r="B69" s="15"/>
      <c r="C69" s="15"/>
      <c r="D69" s="15"/>
      <c r="E69" s="15"/>
      <c r="F69" s="15"/>
      <c r="G69" s="15"/>
      <c r="H69" s="15"/>
      <c r="I69" s="15"/>
      <c r="J69" s="35"/>
      <c r="K69" s="8"/>
      <c r="L69" s="7"/>
      <c r="M69" s="7"/>
      <c r="N69" s="15"/>
      <c r="O69" s="9"/>
      <c r="P69" s="9"/>
      <c r="Q69" s="9"/>
      <c r="R69" s="3" t="str">
        <f t="shared" si="0"/>
        <v/>
      </c>
      <c r="S69" s="5">
        <f t="shared" si="1"/>
        <v>0</v>
      </c>
      <c r="T69" s="5">
        <f>IF(AND(L69="Goods",O69&lt;=Controls!$C$7),0,IF(L69="Services",IF(AND(L69="Goods",O69&gt;Controls!$C$7),1,IF(AND(L69="Goods",O69&lt;=Controls!$C$7),0,IF(AND(L69="Services",P69&gt;Controls!$C$7),Q69-P69+1,IF(AND(L69="Services",Q69&lt;=Controls!$C$7),0,IF(L69="Services",Q69-Controls!$C$7,0)))))/R69*K69,K69))</f>
        <v>0</v>
      </c>
    </row>
    <row r="70" spans="2:20" x14ac:dyDescent="0.25">
      <c r="P70" s="1" t="s">
        <v>160</v>
      </c>
      <c r="Q70" s="1"/>
      <c r="R70" s="10"/>
      <c r="S70" s="11">
        <f>SUMIFS($S$30:S69,$B$30:B69,Controls!$E$5)</f>
        <v>0</v>
      </c>
      <c r="T70" s="11">
        <f>SUMIFS($T$30:T69,$B$30:B69,Controls!$E$5)</f>
        <v>0</v>
      </c>
    </row>
    <row r="71" spans="2:20" x14ac:dyDescent="0.25">
      <c r="B71" s="32" t="s">
        <v>157</v>
      </c>
      <c r="P71" s="1" t="s">
        <v>161</v>
      </c>
      <c r="Q71" s="1"/>
      <c r="R71" s="10"/>
      <c r="S71" s="11">
        <f>SUMIFS($S$30:S70,$B$30:B70,Controls!$E$6)</f>
        <v>0</v>
      </c>
      <c r="T71" s="11">
        <f>SUMIFS($T$30:T70,$B$30:B70,Controls!$E$6)</f>
        <v>0</v>
      </c>
    </row>
  </sheetData>
  <sheetProtection algorithmName="SHA-512" hashValue="8KJQm/tas3KSWgJMeoZJBh4678HhnR9WAq9AhNWg93bsmxi88l+FZKkzbu+MyvYaVqzbL7teb4oh3aVHCUrsFQ==" saltValue="E59buLuu4ZRhlnmkeawcJA==" spinCount="100000" sheet="1" formatColumns="0" formatRows="0" selectLockedCells="1"/>
  <mergeCells count="11">
    <mergeCell ref="B15:S15"/>
    <mergeCell ref="B16:S16"/>
    <mergeCell ref="D25:E25"/>
    <mergeCell ref="I25:K25"/>
    <mergeCell ref="D27:E27"/>
    <mergeCell ref="I27:K27"/>
    <mergeCell ref="B10:S10"/>
    <mergeCell ref="B11:S11"/>
    <mergeCell ref="B12:S12"/>
    <mergeCell ref="B13:S13"/>
    <mergeCell ref="B14:S14"/>
  </mergeCells>
  <conditionalFormatting sqref="B30:C69">
    <cfRule type="notContainsBlanks" dxfId="10" priority="1">
      <formula>LEN(TRIM(B30))&gt;0</formula>
    </cfRule>
    <cfRule type="expression" dxfId="9" priority="3">
      <formula>$K30&lt;&gt;""</formula>
    </cfRule>
  </conditionalFormatting>
  <conditionalFormatting sqref="F30:H69 J30:J69 L30:M69">
    <cfRule type="notContainsBlanks" dxfId="8" priority="13">
      <formula>LEN(TRIM(F30))&gt;0</formula>
    </cfRule>
    <cfRule type="expression" dxfId="7" priority="44">
      <formula>$K30&lt;&gt;""</formula>
    </cfRule>
  </conditionalFormatting>
  <conditionalFormatting sqref="N30:N69">
    <cfRule type="expression" dxfId="6" priority="39">
      <formula>AND($N30="",$M30="Estimate")</formula>
    </cfRule>
    <cfRule type="expression" dxfId="5" priority="40">
      <formula>$M30="Actual"</formula>
    </cfRule>
  </conditionalFormatting>
  <conditionalFormatting sqref="O30:O69">
    <cfRule type="expression" dxfId="4" priority="42">
      <formula>AND($O30="",$L30="Goods")</formula>
    </cfRule>
    <cfRule type="expression" dxfId="3" priority="43">
      <formula>$L30="Services"</formula>
    </cfRule>
  </conditionalFormatting>
  <conditionalFormatting sqref="P30:P69">
    <cfRule type="expression" dxfId="2" priority="48">
      <formula>AND($P30="",$L30="Services")</formula>
    </cfRule>
  </conditionalFormatting>
  <conditionalFormatting sqref="P30:Q69">
    <cfRule type="expression" dxfId="1" priority="41">
      <formula>$L30="Goods"</formula>
    </cfRule>
  </conditionalFormatting>
  <conditionalFormatting sqref="Q30:Q69">
    <cfRule type="expression" dxfId="0" priority="49">
      <formula>AND($Q30="",$L30="Services")</formula>
    </cfRule>
  </conditionalFormatting>
  <dataValidations count="1">
    <dataValidation type="decimal" operator="greaterThan" allowBlank="1" showInputMessage="1" showErrorMessage="1" error="This field is mandatory, please enter the full value of the transaction as a positive integer" sqref="K30:K69" xr:uid="{C584196D-34F5-44FD-BBC6-C0BEB5FA6FE0}">
      <formula1>0</formula1>
    </dataValidation>
  </dataValidations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error="This field is mandatory, please select from the drop-down list" prompt="Please select whether the transaction is an actual amount or an estimated amount" xr:uid="{2960D848-6CD0-470F-BDAA-5526A9B60D1D}">
          <x14:formula1>
            <xm:f>Controls!$M$5:$M$6</xm:f>
          </x14:formula1>
          <xm:sqref>M30:M69</xm:sqref>
        </x14:dataValidation>
        <x14:dataValidation type="list" allowBlank="1" showInputMessage="1" showErrorMessage="1" error="This field is mandatory, please select from the drop-down list" prompt="Please select whether the transaction is for a good or a service" xr:uid="{EBADC8C6-307B-4748-A4ED-B027BF7CB7B2}">
          <x14:formula1>
            <xm:f>Controls!$L$5:$L$6</xm:f>
          </x14:formula1>
          <xm:sqref>L30:L69</xm:sqref>
        </x14:dataValidation>
        <x14:dataValidation type="list" allowBlank="1" showInputMessage="1" showErrorMessage="1" error="This field is mandatory, please select from the drop-down list" prompt="Please select the financial year that you would like IPSA to move the transaction to (wholly or in part)" xr:uid="{572ABDE8-64CA-4FA4-92D6-C561289E9B37}">
          <x14:formula1>
            <xm:f>Controls!$K$5:$K$6</xm:f>
          </x14:formula1>
          <xm:sqref>J30:J69</xm:sqref>
        </x14:dataValidation>
        <x14:dataValidation type="list" allowBlank="1" showInputMessage="1" showErrorMessage="1" error="This field is mandatory, please select from the drop-down list" prompt="Please select the relevant expense/income category for the transaction" xr:uid="{14D66730-5D48-4169-BA63-698043041BC2}">
          <x14:formula1>
            <xm:f>Controls!$H$5:$H$71</xm:f>
          </x14:formula1>
          <xm:sqref>G30:G69</xm:sqref>
        </x14:dataValidation>
        <x14:dataValidation type="list" allowBlank="1" showInputMessage="1" showErrorMessage="1" error="This field is mandatory, please select from the drop-down list" prompt="Please select whether the transaction is an expense that you have/will incur or income that you have/will receive" xr:uid="{F34D6D01-8CAF-490C-B7B9-03AA0380FC16}">
          <x14:formula1>
            <xm:f>Controls!$E$5:$E$6</xm:f>
          </x14:formula1>
          <xm:sqref>B30:B69</xm:sqref>
        </x14:dataValidation>
        <x14:dataValidation type="list" allowBlank="1" showInputMessage="1" showErrorMessage="1" error="This field is mandatory, please select from the drop-down list" prompt="Please select the budget that the transaction is/will be met from" xr:uid="{C40FD4A4-8A0C-44DD-AED5-B9213746ED6E}">
          <x14:formula1>
            <xm:f>Controls!$J$5:$J$21</xm:f>
          </x14:formula1>
          <xm:sqref>H30:H69</xm:sqref>
        </x14:dataValidation>
        <x14:dataValidation type="custom" showInputMessage="1" showErrorMessage="1" error="Either the date iputted is incorrect or one of the following needs checking._x000a__x000a_1. Please ensure that you have  selected 'Goods', or_x000a_2. You have selected the correct action in the 'Request to IPSA' field." xr:uid="{AA89ADF6-3721-4052-99D9-C1431FA22D48}">
          <x14:formula1>
            <xm:f>OR(AND(L30=Controls!$L$5,J30=Controls!$K$5,O30&lt;=Controls!$C$7),AND(L30=Controls!$L$5,J30=Controls!$K$6,O30&gt;Controls!$C$7))</xm:f>
          </x14:formula1>
          <xm:sqref>O30:O69</xm:sqref>
        </x14:dataValidation>
        <x14:dataValidation type="custom" showInputMessage="1" showErrorMessage="1" error="Either the date iputted is incorrect or one of the following needs checking._x000a__x000a_1. Please ensure that you have  selected 'Services', or_x000a_2. You have selected the correct action in the 'Request to IPSA' field." xr:uid="{5805F2EB-A7FB-4301-830E-E50FC0D2DF7F}">
          <x14:formula1>
            <xm:f>OR(AND(L30=Controls!$L$6,J30=Controls!$K$5,P30&lt;=Controls!$C$7),AND(L30=Controls!$L$6,J30=Controls!$K$6))</xm:f>
          </x14:formula1>
          <xm:sqref>P30:P69</xm:sqref>
        </x14:dataValidation>
        <x14:dataValidation type="custom" showInputMessage="1" showErrorMessage="1" error="Please ensure that you have inputted a service start date and that the end date is not before the start date." xr:uid="{F4484B93-2E6E-4B61-80ED-FC793EA89BFC}">
          <x14:formula1>
            <xm:f>OR(AND(P30&lt;&gt;"",Q30&gt;=P30,J30=Controls!$K$5),AND(P30&lt;&gt;"",Q30&gt;=P30,J30=Controls!$K$6,Q30&gt;Controls!$C$7))</xm:f>
          </x14:formula1>
          <xm:sqref>Q30:Q69</xm:sqref>
        </x14:dataValidation>
        <x14:dataValidation type="list" allowBlank="1" showInputMessage="1" showErrorMessage="1" error="This field is mandatory, please select from the drop-down list" prompt="Please select whether the transaction is a reimursement claim, a purchase from an IPSA payment card, or income/refund sent/to be sent direct to IPSA" xr:uid="{37AEA947-AF38-4B4E-8CBE-FC0E114AEB88}">
          <x14:formula1>
            <xm:f>Controls!$F$5:$F$7</xm:f>
          </x14:formula1>
          <xm:sqref>C30:C69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B4C26-BFA0-4B87-B5FE-E8D232C2335C}">
  <sheetPr>
    <tabColor theme="4"/>
  </sheetPr>
  <dimension ref="A3:S22"/>
  <sheetViews>
    <sheetView showGridLines="0" zoomScaleNormal="100" workbookViewId="0">
      <selection activeCell="D9" sqref="D9"/>
    </sheetView>
  </sheetViews>
  <sheetFormatPr defaultRowHeight="15" x14ac:dyDescent="0.25"/>
  <cols>
    <col min="1" max="1" width="4" customWidth="1"/>
    <col min="2" max="2" width="13.7109375" customWidth="1"/>
    <col min="3" max="3" width="25.85546875" customWidth="1"/>
    <col min="4" max="4" width="32.5703125" customWidth="1"/>
    <col min="5" max="5" width="24.85546875" customWidth="1"/>
    <col min="6" max="6" width="20.7109375" customWidth="1"/>
    <col min="7" max="10" width="20.85546875" customWidth="1"/>
    <col min="11" max="18" width="4.85546875" customWidth="1"/>
    <col min="19" max="19" width="10" customWidth="1"/>
  </cols>
  <sheetData>
    <row r="3" spans="1:19" ht="36" x14ac:dyDescent="0.55000000000000004">
      <c r="B3" s="2" t="s">
        <v>169</v>
      </c>
    </row>
    <row r="10" spans="1:19" ht="46.5" x14ac:dyDescent="0.25">
      <c r="B10" s="46"/>
      <c r="C10" s="46"/>
      <c r="D10" s="46"/>
      <c r="E10" s="46" t="s">
        <v>170</v>
      </c>
      <c r="F10" s="46"/>
      <c r="G10" s="43"/>
      <c r="H10" s="43"/>
      <c r="I10" s="43"/>
      <c r="J10" s="43"/>
    </row>
    <row r="11" spans="1:19" ht="15.75" x14ac:dyDescent="0.25">
      <c r="B11" s="42"/>
      <c r="C11" s="43"/>
      <c r="D11" s="43"/>
      <c r="E11" s="43"/>
      <c r="F11" s="43"/>
      <c r="G11" s="43"/>
      <c r="H11" s="43"/>
      <c r="I11" s="43"/>
      <c r="J11" s="43"/>
    </row>
    <row r="12" spans="1:19" x14ac:dyDescent="0.25">
      <c r="B12" s="43"/>
      <c r="C12" s="43"/>
      <c r="D12" s="43"/>
      <c r="E12" s="43"/>
      <c r="F12" s="43"/>
      <c r="G12" s="43"/>
      <c r="H12" s="43"/>
      <c r="I12" s="43"/>
      <c r="J12" s="43"/>
    </row>
    <row r="13" spans="1:19" ht="31.5" customHeight="1" x14ac:dyDescent="0.25">
      <c r="A13" s="40"/>
      <c r="B13" s="46"/>
      <c r="C13" s="46"/>
      <c r="D13" s="50"/>
      <c r="E13" s="47" t="s">
        <v>171</v>
      </c>
      <c r="F13" s="46"/>
      <c r="G13" s="46"/>
      <c r="H13" s="44"/>
      <c r="I13" s="44"/>
      <c r="J13" s="44"/>
      <c r="K13" s="37"/>
      <c r="L13" s="37"/>
      <c r="M13" s="37"/>
      <c r="N13" s="37"/>
      <c r="O13" s="37"/>
      <c r="P13" s="37"/>
      <c r="Q13" s="37"/>
      <c r="R13" s="37"/>
      <c r="S13" s="37"/>
    </row>
    <row r="14" spans="1:19" ht="15" customHeight="1" x14ac:dyDescent="0.25">
      <c r="B14" s="64"/>
      <c r="C14" s="64"/>
      <c r="D14" s="64"/>
      <c r="E14" s="64"/>
      <c r="F14" s="64"/>
      <c r="G14" s="64"/>
      <c r="H14" s="64"/>
      <c r="I14" s="64"/>
      <c r="J14" s="64"/>
      <c r="K14" s="38"/>
      <c r="L14" s="38"/>
      <c r="M14" s="38"/>
      <c r="N14" s="38"/>
      <c r="O14" s="38"/>
      <c r="P14" s="38"/>
      <c r="Q14" s="38"/>
      <c r="R14" s="38"/>
      <c r="S14" s="38"/>
    </row>
    <row r="15" spans="1:19" ht="35.25" customHeight="1" x14ac:dyDescent="0.25">
      <c r="B15" s="49" t="s">
        <v>172</v>
      </c>
      <c r="C15" s="49"/>
      <c r="D15" s="49"/>
      <c r="E15" s="48"/>
      <c r="F15" s="41"/>
      <c r="G15" s="45"/>
      <c r="H15" s="45"/>
      <c r="I15" s="45"/>
      <c r="J15" s="45"/>
      <c r="K15" s="38"/>
      <c r="L15" s="38"/>
      <c r="M15" s="38"/>
      <c r="N15" s="38"/>
      <c r="O15" s="38"/>
      <c r="P15" s="38"/>
      <c r="Q15" s="38"/>
      <c r="R15" s="38"/>
      <c r="S15" s="38"/>
    </row>
    <row r="16" spans="1:19" ht="15" customHeight="1" x14ac:dyDescent="0.25">
      <c r="B16" s="54"/>
      <c r="C16" s="54"/>
      <c r="D16" s="54"/>
      <c r="E16" s="54"/>
      <c r="F16" s="54"/>
      <c r="G16" s="54"/>
      <c r="H16" s="54"/>
      <c r="I16" s="54"/>
      <c r="J16" s="54"/>
      <c r="K16" s="38"/>
      <c r="L16" s="38"/>
      <c r="M16" s="38"/>
      <c r="N16" s="38"/>
      <c r="O16" s="38"/>
      <c r="P16" s="38"/>
      <c r="Q16" s="38"/>
      <c r="R16" s="38"/>
      <c r="S16" s="38"/>
    </row>
    <row r="17" spans="2:19" ht="15" customHeight="1" x14ac:dyDescent="0.25">
      <c r="B17" s="54"/>
      <c r="C17" s="54"/>
      <c r="D17" s="54"/>
      <c r="E17" s="54"/>
      <c r="F17" s="54"/>
      <c r="G17" s="54"/>
      <c r="H17" s="54"/>
      <c r="I17" s="54"/>
      <c r="J17" s="54"/>
      <c r="K17" s="38"/>
      <c r="L17" s="38"/>
      <c r="M17" s="38"/>
      <c r="N17" s="38"/>
      <c r="O17" s="38"/>
      <c r="P17" s="38"/>
      <c r="Q17" s="38"/>
      <c r="R17" s="38"/>
      <c r="S17" s="38"/>
    </row>
    <row r="18" spans="2:19" ht="30" customHeight="1" x14ac:dyDescent="0.25">
      <c r="B18" s="54"/>
      <c r="C18" s="54"/>
      <c r="D18" s="54"/>
      <c r="E18" s="54"/>
      <c r="F18" s="54"/>
      <c r="G18" s="54"/>
      <c r="H18" s="54"/>
      <c r="I18" s="54"/>
      <c r="J18" s="54"/>
      <c r="K18" s="38"/>
      <c r="L18" s="38"/>
      <c r="M18" s="38"/>
      <c r="N18" s="38"/>
      <c r="O18" s="38"/>
      <c r="P18" s="38"/>
      <c r="Q18" s="38"/>
      <c r="R18" s="38"/>
      <c r="S18" s="38"/>
    </row>
    <row r="19" spans="2:19" ht="21" customHeight="1" x14ac:dyDescent="0.25">
      <c r="B19" s="63"/>
      <c r="C19" s="63"/>
      <c r="D19" s="63"/>
      <c r="E19" s="63"/>
      <c r="F19" s="63"/>
      <c r="G19" s="63"/>
      <c r="H19" s="63"/>
      <c r="I19" s="63"/>
      <c r="J19" s="63"/>
    </row>
    <row r="20" spans="2:19" ht="16.5" customHeight="1" x14ac:dyDescent="0.25">
      <c r="B20" s="63"/>
      <c r="C20" s="63"/>
      <c r="D20" s="63"/>
      <c r="E20" s="63"/>
      <c r="F20" s="63"/>
      <c r="G20" s="63"/>
      <c r="H20" s="63"/>
      <c r="I20" s="63"/>
      <c r="J20" s="63"/>
    </row>
    <row r="21" spans="2:19" ht="16.5" customHeight="1" x14ac:dyDescent="0.25">
      <c r="B21" s="63"/>
      <c r="C21" s="63"/>
      <c r="D21" s="63"/>
      <c r="E21" s="63"/>
      <c r="F21" s="63"/>
      <c r="G21" s="63"/>
      <c r="H21" s="63"/>
      <c r="I21" s="63"/>
      <c r="J21" s="63"/>
    </row>
    <row r="22" spans="2:19" ht="16.5" customHeight="1" x14ac:dyDescent="0.25">
      <c r="B22" s="54"/>
      <c r="C22" s="54"/>
      <c r="D22" s="54"/>
      <c r="E22" s="54"/>
      <c r="F22" s="54"/>
      <c r="G22" s="54"/>
      <c r="H22" s="54"/>
      <c r="I22" s="54"/>
      <c r="J22" s="54"/>
      <c r="K22" s="39"/>
      <c r="L22" s="39"/>
      <c r="M22" s="39"/>
      <c r="N22" s="39"/>
      <c r="O22" s="39"/>
      <c r="P22" s="39"/>
      <c r="Q22" s="39"/>
      <c r="R22" s="39"/>
      <c r="S22" s="39"/>
    </row>
  </sheetData>
  <sheetProtection formatColumns="0" formatRows="0" selectLockedCells="1"/>
  <mergeCells count="8">
    <mergeCell ref="B19:J19"/>
    <mergeCell ref="B20:J20"/>
    <mergeCell ref="B21:J21"/>
    <mergeCell ref="B22:J22"/>
    <mergeCell ref="B14:J14"/>
    <mergeCell ref="B16:J16"/>
    <mergeCell ref="B17:J17"/>
    <mergeCell ref="B18:J18"/>
  </mergeCells>
  <pageMargins left="0.7" right="0.7" top="0.75" bottom="0.75" header="0.3" footer="0.3"/>
  <pageSetup paperSize="9" orientation="portrait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49ca9ca-b184-406b-bb08-28812bd51e71">
      <UserInfo>
        <DisplayName/>
        <AccountId xsi:nil="true"/>
        <AccountType/>
      </UserInfo>
    </SharedWithUsers>
    <_ip_UnifiedCompliancePolicyUIAction xmlns="http://schemas.microsoft.com/sharepoint/v3" xsi:nil="true"/>
    <lcf76f155ced4ddcb4097134ff3c332f xmlns="7adc3188-fd64-4c5f-9c4f-e04690c3df54">
      <Terms xmlns="http://schemas.microsoft.com/office/infopath/2007/PartnerControls"/>
    </lcf76f155ced4ddcb4097134ff3c332f>
    <TaxCatchAll xmlns="449ca9ca-b184-406b-bb08-28812bd51e71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1A6E48A396AE4DA9B86DE8534A6368" ma:contentTypeVersion="20" ma:contentTypeDescription="Create a new document." ma:contentTypeScope="" ma:versionID="721939bb2b716ec9f98cc70ae77696a4">
  <xsd:schema xmlns:xsd="http://www.w3.org/2001/XMLSchema" xmlns:xs="http://www.w3.org/2001/XMLSchema" xmlns:p="http://schemas.microsoft.com/office/2006/metadata/properties" xmlns:ns1="http://schemas.microsoft.com/sharepoint/v3" xmlns:ns2="7adc3188-fd64-4c5f-9c4f-e04690c3df54" xmlns:ns3="449ca9ca-b184-406b-bb08-28812bd51e71" targetNamespace="http://schemas.microsoft.com/office/2006/metadata/properties" ma:root="true" ma:fieldsID="7dc3d89ca89590291b4857d9c0399055" ns1:_="" ns2:_="" ns3:_="">
    <xsd:import namespace="http://schemas.microsoft.com/sharepoint/v3"/>
    <xsd:import namespace="7adc3188-fd64-4c5f-9c4f-e04690c3df54"/>
    <xsd:import namespace="449ca9ca-b184-406b-bb08-28812bd51e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dc3188-fd64-4c5f-9c4f-e04690c3d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a8ae507-2aa3-4da9-bd05-a249b36598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ca9ca-b184-406b-bb08-28812bd51e7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af9d57e-04dd-45dc-a233-0a136c7f2065}" ma:internalName="TaxCatchAll" ma:showField="CatchAllData" ma:web="449ca9ca-b184-406b-bb08-28812bd51e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DB6E15-1CD4-44EA-8E1E-EDEE5174E3F4}">
  <ds:schemaRefs>
    <ds:schemaRef ds:uri="http://schemas.microsoft.com/office/2006/documentManagement/types"/>
    <ds:schemaRef ds:uri="http://purl.org/dc/dcmitype/"/>
    <ds:schemaRef ds:uri="63002c94-7a3d-43d4-88e4-0657b518370a"/>
    <ds:schemaRef ds:uri="http://purl.org/dc/terms/"/>
    <ds:schemaRef ds:uri="http://purl.org/dc/elements/1.1/"/>
    <ds:schemaRef ds:uri="http://www.w3.org/XML/1998/namespace"/>
    <ds:schemaRef ds:uri="http://schemas.microsoft.com/office/2006/metadata/properties"/>
    <ds:schemaRef ds:uri="ceafdee7-b5bc-4f26-a7db-efba2e0814d3"/>
    <ds:schemaRef ds:uri="http://schemas.microsoft.com/office/infopath/2007/PartnerControls"/>
    <ds:schemaRef ds:uri="http://schemas.openxmlformats.org/package/2006/metadata/core-properties"/>
    <ds:schemaRef ds:uri="449ca9ca-b184-406b-bb08-28812bd51e71"/>
    <ds:schemaRef ds:uri="http://schemas.microsoft.com/sharepoint/v3"/>
    <ds:schemaRef ds:uri="7adc3188-fd64-4c5f-9c4f-e04690c3df54"/>
  </ds:schemaRefs>
</ds:datastoreItem>
</file>

<file path=customXml/itemProps2.xml><?xml version="1.0" encoding="utf-8"?>
<ds:datastoreItem xmlns:ds="http://schemas.openxmlformats.org/officeDocument/2006/customXml" ds:itemID="{5C6D8C83-2026-49E2-A9B2-735C17A6A5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42C3FF-5AFE-44E1-A20A-36EABF6118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adc3188-fd64-4c5f-9c4f-e04690c3df54"/>
    <ds:schemaRef ds:uri="449ca9ca-b184-406b-bb08-28812bd51e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Controls</vt:lpstr>
      <vt:lpstr>Guidance</vt:lpstr>
      <vt:lpstr>Year-End Form - G&amp;S</vt:lpstr>
      <vt:lpstr>Year End Form - Payroll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</dc:creator>
  <cp:keywords/>
  <dc:description/>
  <cp:lastModifiedBy>Robert Sutton</cp:lastModifiedBy>
  <cp:revision/>
  <dcterms:created xsi:type="dcterms:W3CDTF">2021-01-07T10:48:36Z</dcterms:created>
  <dcterms:modified xsi:type="dcterms:W3CDTF">2025-01-28T09:38:06Z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0x010100CC1A6E48A396AE4DA9B86DE8534A6368</vt:lpwstr>
  </property>
  <property fmtid="{D5CDD505-2E9C-101B-9397-08002B2CF9AE}" pid="3" name="Order">
    <vt:r8>91300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