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7"/>
  <workbookPr/>
  <mc:AlternateContent xmlns:mc="http://schemas.openxmlformats.org/markup-compatibility/2006">
    <mc:Choice Requires="x15">
      <x15ac:absPath xmlns:x15ac="http://schemas.microsoft.com/office/spreadsheetml/2010/11/ac" url="https://theipsa.sharepoint.com/sites/Year_End_SP/Year End/2025-2026/"/>
    </mc:Choice>
  </mc:AlternateContent>
  <xr:revisionPtr revIDLastSave="0" documentId="8_{F9227329-DEA5-46E4-BE90-1ACF359ABB3E}" xr6:coauthVersionLast="47" xr6:coauthVersionMax="47" xr10:uidLastSave="{00000000-0000-0000-0000-000000000000}"/>
  <workbookProtection workbookAlgorithmName="SHA-512" workbookHashValue="fcIyBXsb91UWzZrLFN0VJdI5N8LYA/gusKsIlaOnUewC57z0XUUl8Dv5c2gisPQqfxVSZmQC3kfVIfE+z3CPhw==" workbookSaltValue="993A5HCYlotYUX4uGs8itQ==" workbookSpinCount="100000" lockStructure="1"/>
  <bookViews>
    <workbookView xWindow="-13470" yWindow="-16320" windowWidth="29040" windowHeight="15720" firstSheet="1" activeTab="1" xr2:uid="{E778CF0A-5692-40E9-B4EF-618E343D817B}"/>
  </bookViews>
  <sheets>
    <sheet name="Example" sheetId="1" r:id="rId1"/>
    <sheet name="Year-End Form" sheetId="2" r:id="rId2"/>
    <sheet name="Controls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2" l="1"/>
  <c r="B10" i="1" l="1"/>
  <c r="N25" i="2" l="1"/>
  <c r="C8" i="4"/>
  <c r="C7" i="4"/>
  <c r="N25" i="1"/>
  <c r="M40" i="2" l="1"/>
  <c r="O40" i="2"/>
  <c r="N40" i="2" s="1"/>
  <c r="M41" i="2"/>
  <c r="O41" i="2"/>
  <c r="N41" i="2" s="1"/>
  <c r="M42" i="2"/>
  <c r="O42" i="2"/>
  <c r="N42" i="2" s="1"/>
  <c r="M43" i="2"/>
  <c r="O43" i="2"/>
  <c r="N43" i="2" s="1"/>
  <c r="M44" i="2"/>
  <c r="O44" i="2"/>
  <c r="N44" i="2" s="1"/>
  <c r="M45" i="2"/>
  <c r="O45" i="2"/>
  <c r="N45" i="2" s="1"/>
  <c r="M33" i="2"/>
  <c r="O33" i="2"/>
  <c r="N33" i="2" s="1"/>
  <c r="M34" i="2"/>
  <c r="O34" i="2"/>
  <c r="N34" i="2" s="1"/>
  <c r="M35" i="2"/>
  <c r="O35" i="2"/>
  <c r="N35" i="2" s="1"/>
  <c r="M36" i="2"/>
  <c r="O36" i="2"/>
  <c r="N36" i="2" s="1"/>
  <c r="M37" i="2"/>
  <c r="O37" i="2"/>
  <c r="N37" i="2" s="1"/>
  <c r="M38" i="2"/>
  <c r="O38" i="2"/>
  <c r="N38" i="2" s="1"/>
  <c r="M39" i="2"/>
  <c r="O39" i="2"/>
  <c r="N39" i="2" s="1"/>
  <c r="M30" i="2"/>
  <c r="O30" i="2"/>
  <c r="N30" i="2" s="1"/>
  <c r="M31" i="2"/>
  <c r="O31" i="2"/>
  <c r="N31" i="2" s="1"/>
  <c r="M32" i="2"/>
  <c r="O32" i="2"/>
  <c r="N32" i="2" s="1"/>
  <c r="O29" i="2"/>
  <c r="N29" i="2" s="1"/>
  <c r="O28" i="2"/>
  <c r="N28" i="2" s="1"/>
  <c r="O28" i="1"/>
  <c r="M29" i="2"/>
  <c r="M28" i="2"/>
  <c r="M27" i="2"/>
  <c r="O27" i="2" s="1"/>
  <c r="N27" i="2" s="1"/>
  <c r="M26" i="2"/>
  <c r="O26" i="2" s="1"/>
  <c r="N26" i="2" l="1"/>
  <c r="N46" i="2" s="1"/>
  <c r="O46" i="2"/>
  <c r="C13" i="4"/>
  <c r="N28" i="1"/>
  <c r="M26" i="1"/>
  <c r="O26" i="1" s="1"/>
  <c r="N26" i="1" s="1"/>
  <c r="M27" i="1"/>
  <c r="O27" i="1" s="1"/>
  <c r="M28" i="1"/>
  <c r="M29" i="1"/>
  <c r="O29" i="1" s="1"/>
  <c r="N29" i="1" s="1"/>
  <c r="B16" i="2" l="1"/>
  <c r="B16" i="1"/>
  <c r="N27" i="1"/>
  <c r="J5" i="4"/>
  <c r="C5" i="4"/>
  <c r="J6" i="4" l="1"/>
  <c r="O25" i="2"/>
  <c r="O25" i="1"/>
  <c r="C9" i="4"/>
  <c r="C10" i="4"/>
</calcChain>
</file>

<file path=xl/sharedStrings.xml><?xml version="1.0" encoding="utf-8"?>
<sst xmlns="http://schemas.openxmlformats.org/spreadsheetml/2006/main" count="162" uniqueCount="119">
  <si>
    <t>Year-End Form</t>
  </si>
  <si>
    <t>IPSA will accept this Year-End form by email from either the MP or the proxy from a registered parliamentary e-mail address, no later than 23:59 on Friday 8 May 2026, to info@theipsa.org.uk. Anything received after this deadline will not be considered.</t>
  </si>
  <si>
    <t>We may need to contact you for further information regarding any items you have noted on this form.</t>
  </si>
  <si>
    <t>Please use a Year-End Form to notify IPSA to record costs in the correct financial year.</t>
  </si>
  <si>
    <t>We need to know this so that:</t>
  </si>
  <si>
    <t xml:space="preserve"> - you can ensure that expenditure is allocated to the correct financial year; and</t>
  </si>
  <si>
    <r>
      <t xml:space="preserve">Fields with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are mandatory.</t>
    </r>
  </si>
  <si>
    <t>By submitting this form, you are confirming the following:</t>
  </si>
  <si>
    <t>I declare that the information provided on this Year-End form is correct to the best of my knowledge and all mandatory fields are completed. I understand that items with cells that are highlighted in red will not be considered.</t>
  </si>
  <si>
    <t>If I am sending this form as a proxy, I declare that the MP is aware of this Year-End form being submittted.</t>
  </si>
  <si>
    <t>Example of a filled form is shown below, illustrating various scenarios:</t>
  </si>
  <si>
    <r>
      <t xml:space="preserve">MP's Name </t>
    </r>
    <r>
      <rPr>
        <b/>
        <sz val="11"/>
        <color rgb="FFFF0000"/>
        <rFont val="Calibri"/>
        <family val="2"/>
        <scheme val="minor"/>
      </rPr>
      <t>*</t>
    </r>
  </si>
  <si>
    <t>Example</t>
  </si>
  <si>
    <r>
      <t xml:space="preserve">Name of Person Submitting the Form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</si>
  <si>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MP's Constituency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</si>
  <si>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Date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</si>
  <si>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Source of transaction (please select)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</si>
  <si>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Claim number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</si>
  <si>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Claim line number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</si>
  <si>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Details of goods/services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</si>
  <si>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Expense category (please select)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</si>
  <si>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Budget that the claim is in (please select)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</si>
  <si>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Full transaction amount (£)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</si>
  <si>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Does it relate to a good or a service? (please select) </t>
    </r>
    <r>
      <rPr>
        <b/>
        <sz val="11"/>
        <color rgb="FFFF0000"/>
        <rFont val="Calibri"/>
        <family val="2"/>
        <scheme val="minor"/>
      </rPr>
      <t>*</t>
    </r>
  </si>
  <si>
    <t>Goods - actual or expected date of receipt (DD/ MM/ YYYY)</t>
  </si>
  <si>
    <t>Service - start date of period of service (DD /MM/ YYYY)</t>
  </si>
  <si>
    <t>Service - end date of period of service (DD /MM/ YYYY)</t>
  </si>
  <si>
    <t>Total number of days for service (Automatic)</t>
  </si>
  <si>
    <t>IPSA payment card</t>
  </si>
  <si>
    <t>Quarterly electricity bill to cover the period up to 30 April 2026</t>
  </si>
  <si>
    <t>Utilities</t>
  </si>
  <si>
    <t>Accommodation</t>
  </si>
  <si>
    <t>Services</t>
  </si>
  <si>
    <t>Reimbursement claim</t>
  </si>
  <si>
    <t>Submitted claim in March 2026 for council tax bill to cover the period 1 April 2026 to 31 March 2027</t>
  </si>
  <si>
    <t>Council tax</t>
  </si>
  <si>
    <t>Printer paid for on 25 March 2026 to be delivered on 2 April 2026</t>
  </si>
  <si>
    <t>Equipment - purchase</t>
  </si>
  <si>
    <t>Office Costs</t>
  </si>
  <si>
    <t>Goods</t>
  </si>
  <si>
    <t>Mobile Phone purchased on 30 March 2026, with the claim to IPSA being made in April 2026</t>
  </si>
  <si>
    <t>Service - start date of period of service  (DD /MM/ YYYY)</t>
  </si>
  <si>
    <t>Total</t>
  </si>
  <si>
    <t>Controls</t>
  </si>
  <si>
    <t>Reporting Financial Year</t>
  </si>
  <si>
    <t>2025-26</t>
  </si>
  <si>
    <t>Source</t>
  </si>
  <si>
    <t>Account code</t>
  </si>
  <si>
    <t>Expense category</t>
  </si>
  <si>
    <t>Budget code</t>
  </si>
  <si>
    <t>Budget</t>
  </si>
  <si>
    <t>Request</t>
  </si>
  <si>
    <t>Good/service</t>
  </si>
  <si>
    <t>New Financial Year</t>
  </si>
  <si>
    <t>Advertising and contact cards</t>
  </si>
  <si>
    <t>ACC</t>
  </si>
  <si>
    <t>Bought-in services</t>
  </si>
  <si>
    <t>OFFCOS</t>
  </si>
  <si>
    <t>Reporting Year End Date</t>
  </si>
  <si>
    <t>Business rates</t>
  </si>
  <si>
    <t>STAFF</t>
  </si>
  <si>
    <t>Staffing</t>
  </si>
  <si>
    <t>Reporting Start Date</t>
  </si>
  <si>
    <t>Cleaning services</t>
  </si>
  <si>
    <t>CONAP</t>
  </si>
  <si>
    <t>Contingency - applied for costs (Capped)</t>
  </si>
  <si>
    <t>New Financial Year End Date</t>
  </si>
  <si>
    <t>CONAPU</t>
  </si>
  <si>
    <t>Contingency - applied for costs (Uncapped)</t>
  </si>
  <si>
    <t>New Financial Year Start Date</t>
  </si>
  <si>
    <t>Equipment - hire</t>
  </si>
  <si>
    <t>CONNAP</t>
  </si>
  <si>
    <t>Contingency - not applied for cost</t>
  </si>
  <si>
    <t>DISAB</t>
  </si>
  <si>
    <t>Disability (Capped)</t>
  </si>
  <si>
    <t>Form Submission Deadline</t>
  </si>
  <si>
    <t>Health &amp; welfare - staff</t>
  </si>
  <si>
    <t>DISABU</t>
  </si>
  <si>
    <t>Disability (Uncapped)</t>
  </si>
  <si>
    <t>Health and Welfare (MP)</t>
  </si>
  <si>
    <t>MPLE</t>
  </si>
  <si>
    <t>MP Absence</t>
  </si>
  <si>
    <t>Hospitality</t>
  </si>
  <si>
    <t>MPSA</t>
  </si>
  <si>
    <t>MP Salary</t>
  </si>
  <si>
    <t>Email</t>
  </si>
  <si>
    <t>info@theipsa.org.uk</t>
  </si>
  <si>
    <t>Insurance - buildings</t>
  </si>
  <si>
    <t>Insurance - contents</t>
  </si>
  <si>
    <t>Insurance - contents MP Staff</t>
  </si>
  <si>
    <t>Landline phone &amp; internet - installation &amp; equipment purchase</t>
  </si>
  <si>
    <t>Landline phone &amp; internet - rental &amp; usage</t>
  </si>
  <si>
    <t>Landline phone &amp; internet - rental &amp; usage MP Staff</t>
  </si>
  <si>
    <t>Maintenance, redecorations &amp; repairs</t>
  </si>
  <si>
    <t>Mobile telephone - contract &amp; usage</t>
  </si>
  <si>
    <t>Mobile telephone - equipment purchase</t>
  </si>
  <si>
    <t>Moving fees</t>
  </si>
  <si>
    <t>Newspapers, journals, magazines</t>
  </si>
  <si>
    <t>Non-Taxable - Hotel - London</t>
  </si>
  <si>
    <t>Non-Taxable - Hotel - UK Not London</t>
  </si>
  <si>
    <t>Non-Taxable - Parking</t>
  </si>
  <si>
    <t>Pooled staffing services</t>
  </si>
  <si>
    <t>Postage &amp; couriers</t>
  </si>
  <si>
    <t>Removals</t>
  </si>
  <si>
    <t>Rent</t>
  </si>
  <si>
    <t>Service charge &amp; ground rent</t>
  </si>
  <si>
    <t>Software &amp; applications</t>
  </si>
  <si>
    <t>Stationery &amp; printing</t>
  </si>
  <si>
    <t>Training - MP</t>
  </si>
  <si>
    <t>Training - staff</t>
  </si>
  <si>
    <t>Translation services - other languages</t>
  </si>
  <si>
    <t>Translation services (Welsh Language)</t>
  </si>
  <si>
    <t>TV licence</t>
  </si>
  <si>
    <t>Utilities MP Staff</t>
  </si>
  <si>
    <t>Vehicle hire cost</t>
  </si>
  <si>
    <t>Venue hire, meetings &amp; surgeries</t>
  </si>
  <si>
    <t>Volunteer - agreed arrangement costs</t>
  </si>
  <si>
    <t>Waste disposal, confidential waste &amp; rubbish collection</t>
  </si>
  <si>
    <t>Website hosting and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</si>
</sst>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(#,##0.00\)"/>
    <numFmt numFmtId="165" formatCode="dd/mm/yy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8"/>
      <color theme="4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36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/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wrapText="1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1" fillId="6" borderId="2" xfId="0" applyFont="1" applyFill="1" applyBorder="1"/>
    <xf numFmtId="0" fontId="1" fillId="6" borderId="3" xfId="0" applyFont="1" applyFill="1" applyBorder="1"/>
    <xf numFmtId="0" fontId="0" fillId="6" borderId="3" xfId="0" applyFill="1" applyBorder="1"/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horizontal="right"/>
    </xf>
    <xf numFmtId="0" fontId="1" fillId="5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165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0" fontId="2" fillId="0" borderId="0" xfId="0" applyFont="1"/>
    <xf numFmtId="0" fontId="5" fillId="0" borderId="0" xfId="0" applyFont="1"/>
    <xf numFmtId="0" fontId="9" fillId="0" borderId="0" xfId="0" applyFont="1"/>
    <xf numFmtId="0" fontId="0" fillId="0" borderId="0" xfId="0" applyAlignment="1">
      <alignment horizontal="left" vertical="top" wrapText="1"/>
    </xf>
    <xf numFmtId="0" fontId="10" fillId="0" borderId="0" xfId="0" applyFont="1"/>
    <xf numFmtId="0" fontId="0" fillId="3" borderId="0" xfId="0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3" borderId="0" xfId="0" applyNumberFormat="1" applyFill="1" applyAlignment="1">
      <alignment horizontal="right"/>
    </xf>
    <xf numFmtId="0" fontId="8" fillId="3" borderId="0" xfId="1" applyFill="1" applyAlignment="1" applyProtection="1">
      <alignment horizontal="right"/>
    </xf>
    <xf numFmtId="0" fontId="3" fillId="0" borderId="0" xfId="0" applyFont="1"/>
    <xf numFmtId="0" fontId="7" fillId="0" borderId="0" xfId="0" applyFont="1"/>
    <xf numFmtId="0" fontId="0" fillId="0" borderId="0" xfId="0" applyProtection="1">
      <protection locked="0"/>
    </xf>
    <xf numFmtId="0" fontId="1" fillId="6" borderId="2" xfId="0" applyFont="1" applyFill="1" applyBorder="1" applyProtection="1">
      <protection locked="0"/>
    </xf>
    <xf numFmtId="0" fontId="1" fillId="6" borderId="3" xfId="0" applyFont="1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1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164" fontId="1" fillId="0" borderId="5" xfId="0" applyNumberFormat="1" applyFont="1" applyBorder="1" applyProtection="1">
      <protection locked="0"/>
    </xf>
    <xf numFmtId="0" fontId="0" fillId="2" borderId="1" xfId="0" applyFill="1" applyBorder="1"/>
    <xf numFmtId="164" fontId="0" fillId="2" borderId="1" xfId="0" applyNumberFormat="1" applyFill="1" applyBorder="1"/>
    <xf numFmtId="0" fontId="1" fillId="4" borderId="1" xfId="0" applyFont="1" applyFill="1" applyBorder="1"/>
    <xf numFmtId="164" fontId="1" fillId="4" borderId="1" xfId="0" applyNumberFormat="1" applyFont="1" applyFill="1" applyBorder="1"/>
    <xf numFmtId="0" fontId="0" fillId="0" borderId="0" xfId="0" applyAlignment="1">
      <alignment horizontal="left"/>
    </xf>
    <xf numFmtId="0" fontId="11" fillId="0" borderId="0" xfId="0" applyFont="1"/>
    <xf numFmtId="0" fontId="0" fillId="0" borderId="0" xfId="0" applyAlignment="1">
      <alignment horizontal="left" vertical="top" wrapText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4" fontId="0" fillId="0" borderId="2" xfId="0" applyNumberFormat="1" applyBorder="1" applyAlignment="1" applyProtection="1">
      <alignment horizontal="left"/>
      <protection locked="0"/>
    </xf>
    <xf numFmtId="14" fontId="0" fillId="0" borderId="4" xfId="0" applyNumberFormat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2" xfId="0" applyNumberFormat="1" applyBorder="1" applyAlignment="1" applyProtection="1">
      <alignment horizontal="right"/>
      <protection locked="0"/>
    </xf>
    <xf numFmtId="14" fontId="0" fillId="0" borderId="4" xfId="0" applyNumberFormat="1" applyBorder="1" applyAlignment="1" applyProtection="1">
      <alignment horizontal="right"/>
      <protection locked="0"/>
    </xf>
    <xf numFmtId="14" fontId="0" fillId="0" borderId="3" xfId="0" applyNumberFormat="1" applyBorder="1" applyAlignment="1" applyProtection="1">
      <alignment horizontal="right"/>
      <protection locked="0"/>
    </xf>
  </cellXfs>
  <cellStyles count="2">
    <cellStyle name="Hyperlink" xfId="1" builtinId="8"/>
    <cellStyle name="Normal" xfId="0" builtinId="0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FFC7CE"/>
      <color rgb="FFFFFF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893228</xdr:colOff>
      <xdr:row>0</xdr:row>
      <xdr:rowOff>189442</xdr:rowOff>
    </xdr:from>
    <xdr:to>
      <xdr:col>15</xdr:col>
      <xdr:colOff>378296</xdr:colOff>
      <xdr:row>5</xdr:row>
      <xdr:rowOff>102437</xdr:rowOff>
    </xdr:to>
    <xdr:pic>
      <xdr:nvPicPr>
        <xdr:cNvPr id="2" name="Graphic 19">
          <a:extLst>
            <a:ext uri="{FF2B5EF4-FFF2-40B4-BE49-F238E27FC236}">
              <a16:creationId xmlns:a16="http://schemas.microsoft.com/office/drawing/2014/main" id="{FF80A8F9-BDE4-447C-A0E1-8B58BA33713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8254" t="12060" r="8149" b="12898"/>
        <a:stretch/>
      </xdr:blipFill>
      <xdr:spPr bwMode="auto">
        <a:xfrm>
          <a:off x="16133228" y="189442"/>
          <a:ext cx="2279068" cy="12888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757183</xdr:colOff>
      <xdr:row>0</xdr:row>
      <xdr:rowOff>10584</xdr:rowOff>
    </xdr:from>
    <xdr:to>
      <xdr:col>15</xdr:col>
      <xdr:colOff>254046</xdr:colOff>
      <xdr:row>5</xdr:row>
      <xdr:rowOff>1059</xdr:rowOff>
    </xdr:to>
    <xdr:pic>
      <xdr:nvPicPr>
        <xdr:cNvPr id="2" name="Graphic 19">
          <a:extLst>
            <a:ext uri="{FF2B5EF4-FFF2-40B4-BE49-F238E27FC236}">
              <a16:creationId xmlns:a16="http://schemas.microsoft.com/office/drawing/2014/main" id="{BA0052E6-AE1F-4BE3-82C7-5BCFD2181EF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8254" t="12060" r="8149" b="12898"/>
        <a:stretch/>
      </xdr:blipFill>
      <xdr:spPr bwMode="auto">
        <a:xfrm>
          <a:off x="16103016" y="10584"/>
          <a:ext cx="2153280" cy="12181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ysClr val="window" lastClr="FFFFFF"/>
      </a:lt1>
      <a:dk2>
        <a:srgbClr val="253746"/>
      </a:dk2>
      <a:lt2>
        <a:srgbClr val="E7E6E6"/>
      </a:lt2>
      <a:accent1>
        <a:srgbClr val="00816D"/>
      </a:accent1>
      <a:accent2>
        <a:srgbClr val="253746"/>
      </a:accent2>
      <a:accent3>
        <a:srgbClr val="989A9A"/>
      </a:accent3>
      <a:accent4>
        <a:srgbClr val="7E335A"/>
      </a:accent4>
      <a:accent5>
        <a:srgbClr val="379A87"/>
      </a:accent5>
      <a:accent6>
        <a:srgbClr val="431C5B"/>
      </a:accent6>
      <a:hlink>
        <a:srgbClr val="00886C"/>
      </a:hlink>
      <a:folHlink>
        <a:srgbClr val="25374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theipsa.org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9B23-D35D-46FB-961D-58E0845D2459}">
  <sheetPr>
    <tabColor theme="3"/>
  </sheetPr>
  <dimension ref="B2:S31"/>
  <sheetViews>
    <sheetView showGridLines="0" topLeftCell="A4" zoomScale="90" zoomScaleNormal="90" workbookViewId="0">
      <selection activeCell="E33" sqref="E33"/>
    </sheetView>
  </sheetViews>
  <sheetFormatPr defaultColWidth="9.140625" defaultRowHeight="14.45"/>
  <cols>
    <col min="1" max="1" width="1.7109375" customWidth="1"/>
    <col min="2" max="2" width="18.7109375" customWidth="1"/>
    <col min="3" max="3" width="15.42578125" customWidth="1"/>
    <col min="4" max="4" width="14" customWidth="1"/>
    <col min="5" max="5" width="45.85546875" customWidth="1"/>
    <col min="6" max="6" width="26.85546875" customWidth="1"/>
    <col min="7" max="7" width="17.42578125" customWidth="1"/>
    <col min="8" max="8" width="27.42578125" customWidth="1"/>
    <col min="9" max="9" width="18.28515625" customWidth="1"/>
    <col min="10" max="10" width="18.42578125" customWidth="1"/>
    <col min="11" max="11" width="12.140625" customWidth="1"/>
    <col min="12" max="12" width="12.28515625" customWidth="1"/>
    <col min="13" max="13" width="16.140625" customWidth="1"/>
    <col min="14" max="14" width="14.42578125" customWidth="1"/>
    <col min="15" max="15" width="11.28515625" customWidth="1"/>
    <col min="16" max="17" width="11.85546875" customWidth="1"/>
    <col min="18" max="18" width="12" customWidth="1"/>
    <col min="19" max="19" width="11.5703125" customWidth="1"/>
    <col min="20" max="20" width="11.28515625" customWidth="1"/>
  </cols>
  <sheetData>
    <row r="2" spans="2:19" ht="45.95">
      <c r="B2" s="19" t="s">
        <v>0</v>
      </c>
      <c r="S2" s="10"/>
    </row>
    <row r="4" spans="2:19" ht="15.6">
      <c r="B4" s="41" t="s">
        <v>1</v>
      </c>
    </row>
    <row r="5" spans="2:19" ht="15.6">
      <c r="B5" s="41" t="s">
        <v>2</v>
      </c>
    </row>
    <row r="7" spans="2:19" ht="15" customHeight="1">
      <c r="B7" s="42" t="s">
        <v>3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2:19" ht="15" customHeight="1">
      <c r="B8" s="42" t="s">
        <v>4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2:19" ht="15" customHeight="1">
      <c r="B9" s="42" t="s">
        <v>5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2:19" ht="21.75" customHeight="1">
      <c r="B10" s="42" t="str">
        <f>" - we can correctly report the amount of taxpayers' money spent in "&amp;Controls!$C$4&amp;" to the National Audit Office."</f>
        <v xml:space="preserve"> - we can correctly report the amount of taxpayers' money spent in 2025-26 to the National Audit Office.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2:19" ht="15" customHeight="1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2:19" ht="15" customHeight="1">
      <c r="B12" s="42" t="s">
        <v>6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2:19" ht="15" customHeight="1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2:19" ht="15" customHeight="1">
      <c r="B14" s="22" t="s">
        <v>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2:19" ht="15" customHeight="1"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2:19" ht="15" customHeight="1">
      <c r="B16" s="22" t="str">
        <f>"I understand that any Year-End forms sent to IPSA after 23:59 on "&amp;Controls!$C$13&amp;" and/or sent to an alternative address to the above will not be accepted against the specified financial year on the form."</f>
        <v>I understand that any Year-End forms sent to IPSA after 23:59 on Friday 08 May 2026 and/or sent to an alternative address to the above will not be accepted against the specified financial year on the form.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2:19" ht="15" customHeight="1">
      <c r="B17" s="22" t="s">
        <v>8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2:19">
      <c r="B18" s="22" t="s">
        <v>9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2:19"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2:19">
      <c r="B20" s="1" t="s">
        <v>10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2:19">
      <c r="B21" s="6" t="s">
        <v>11</v>
      </c>
      <c r="C21" s="7"/>
      <c r="D21" s="43" t="s">
        <v>12</v>
      </c>
      <c r="E21" s="44"/>
      <c r="G21" s="6" t="s">
        <v>13</v>
      </c>
      <c r="H21" s="8"/>
      <c r="I21" s="43" t="s">
        <v>12</v>
      </c>
      <c r="J21" s="45"/>
      <c r="K21" s="44"/>
      <c r="L21" s="21"/>
      <c r="M21" s="21"/>
      <c r="N21" s="21"/>
      <c r="O21" s="21"/>
      <c r="P21" s="21"/>
      <c r="Q21" s="21"/>
      <c r="R21" s="21"/>
      <c r="S21" s="21"/>
    </row>
    <row r="22" spans="2:19">
      <c r="B22" s="1"/>
      <c r="C22" s="1"/>
      <c r="G22" s="1"/>
      <c r="L22" s="21"/>
      <c r="M22" s="21"/>
      <c r="N22" s="21"/>
      <c r="O22" s="21"/>
      <c r="P22" s="21"/>
      <c r="Q22" s="21"/>
      <c r="R22" s="21"/>
      <c r="S22" s="21"/>
    </row>
    <row r="23" spans="2:19">
      <c r="B23" s="6" t="s">
        <v>14</v>
      </c>
      <c r="C23" s="7"/>
      <c r="D23" s="43" t="s">
        <v>12</v>
      </c>
      <c r="E23" s="44"/>
      <c r="G23" s="6" t="s">
        <v>15</v>
      </c>
      <c r="H23" s="8"/>
      <c r="I23" s="46">
        <v>46150</v>
      </c>
      <c r="J23" s="47"/>
      <c r="K23" s="48"/>
      <c r="L23" s="21"/>
      <c r="M23" s="21"/>
      <c r="N23" s="21"/>
      <c r="O23" s="21"/>
      <c r="P23" s="21"/>
      <c r="Q23" s="21"/>
      <c r="R23" s="21"/>
      <c r="S23" s="21"/>
    </row>
    <row r="25" spans="2:19" ht="72.599999999999994">
      <c r="B25" s="11" t="s">
        <v>16</v>
      </c>
      <c r="C25" s="11" t="s">
        <v>17</v>
      </c>
      <c r="D25" s="11" t="s">
        <v>18</v>
      </c>
      <c r="E25" s="11" t="s">
        <v>19</v>
      </c>
      <c r="F25" s="11" t="s">
        <v>20</v>
      </c>
      <c r="G25" s="11" t="s">
        <v>21</v>
      </c>
      <c r="H25" s="11" t="s">
        <v>22</v>
      </c>
      <c r="I25" s="11" t="s">
        <v>23</v>
      </c>
      <c r="J25" s="11" t="s">
        <v>24</v>
      </c>
      <c r="K25" s="11" t="s">
        <v>25</v>
      </c>
      <c r="L25" s="11" t="s">
        <v>26</v>
      </c>
      <c r="M25" s="2" t="s">
        <v>27</v>
      </c>
      <c r="N25" s="2" t="str">
        <f>"Amount (£) in "&amp;Controls!$C$4&amp;" (Automatic)"</f>
        <v>Amount (£) in 2025-26 (Automatic)</v>
      </c>
      <c r="O25" s="2" t="str">
        <f>"Amount (£) in "&amp;Controls!$C$5&amp;" (Automatic)"</f>
        <v>Amount (£) in 2026-27 (Automatic)</v>
      </c>
    </row>
    <row r="26" spans="2:19" ht="29.1">
      <c r="B26" s="13" t="s">
        <v>28</v>
      </c>
      <c r="C26" s="12">
        <v>789456123</v>
      </c>
      <c r="D26" s="12">
        <v>2</v>
      </c>
      <c r="E26" s="13" t="s">
        <v>29</v>
      </c>
      <c r="F26" s="13" t="s">
        <v>30</v>
      </c>
      <c r="G26" s="13" t="s">
        <v>31</v>
      </c>
      <c r="H26" s="14">
        <v>450</v>
      </c>
      <c r="I26" s="12" t="s">
        <v>32</v>
      </c>
      <c r="J26" s="15"/>
      <c r="K26" s="15">
        <v>46054</v>
      </c>
      <c r="L26" s="15">
        <v>46142</v>
      </c>
      <c r="M26" s="16">
        <f t="shared" ref="M26:M29" si="0">IF(K26="","",L26-K26+1)</f>
        <v>89</v>
      </c>
      <c r="N26" s="17">
        <f>H26-O26</f>
        <v>298.31460674157302</v>
      </c>
      <c r="O26" s="17">
        <f>IF(AND(I26="Goods",J26&lt;=Controls!$C$7),0,IF(I26="Services",IF(AND(I26="Goods",J26&gt;Controls!$C$7),1,IF(AND(I26="Goods",J26&lt;=Controls!$C$7),0,IF(AND(I26="Services",K26&gt;Controls!$C$7),L26-K26+1,IF(AND(I26="Services",L26&lt;=Controls!$C$7),0,IF(I26="Services",L26-Controls!$C$7,0)))))/M26*H26,H26))</f>
        <v>151.68539325842696</v>
      </c>
    </row>
    <row r="27" spans="2:19" ht="29.1">
      <c r="B27" s="13" t="s">
        <v>33</v>
      </c>
      <c r="C27" s="12">
        <v>321654987</v>
      </c>
      <c r="D27" s="12">
        <v>1</v>
      </c>
      <c r="E27" s="13" t="s">
        <v>34</v>
      </c>
      <c r="F27" s="13" t="s">
        <v>35</v>
      </c>
      <c r="G27" s="13" t="s">
        <v>31</v>
      </c>
      <c r="H27" s="14">
        <v>1500</v>
      </c>
      <c r="I27" s="12" t="s">
        <v>32</v>
      </c>
      <c r="J27" s="15"/>
      <c r="K27" s="15">
        <v>46113</v>
      </c>
      <c r="L27" s="15">
        <v>46477</v>
      </c>
      <c r="M27" s="16">
        <f t="shared" si="0"/>
        <v>365</v>
      </c>
      <c r="N27" s="17">
        <f>H27-O27</f>
        <v>0</v>
      </c>
      <c r="O27" s="17">
        <f>IF(AND(I27="Goods",J27&lt;=Controls!$C$7),0,IF(I27="Services",IF(AND(I27="Goods",J27&gt;Controls!$C$7),1,IF(AND(I27="Goods",J27&lt;=Controls!$C$7),0,IF(AND(I27="Services",K27&gt;Controls!$C$7),L27-K27+1,IF(AND(I27="Services",L27&lt;=Controls!$C$7),0,IF(I27="Services",L27-Controls!$C$7,0)))))/M27*H27,H27))</f>
        <v>1500</v>
      </c>
    </row>
    <row r="28" spans="2:19" ht="29.1">
      <c r="B28" s="13" t="s">
        <v>28</v>
      </c>
      <c r="C28" s="12">
        <v>987654321</v>
      </c>
      <c r="D28" s="12">
        <v>4</v>
      </c>
      <c r="E28" s="13" t="s">
        <v>36</v>
      </c>
      <c r="F28" s="13" t="s">
        <v>37</v>
      </c>
      <c r="G28" s="13" t="s">
        <v>38</v>
      </c>
      <c r="H28" s="14">
        <v>100</v>
      </c>
      <c r="I28" s="12" t="s">
        <v>39</v>
      </c>
      <c r="J28" s="15">
        <v>46114</v>
      </c>
      <c r="K28" s="15"/>
      <c r="L28" s="15"/>
      <c r="M28" s="16" t="str">
        <f t="shared" si="0"/>
        <v/>
      </c>
      <c r="N28" s="17">
        <f>H28-O28</f>
        <v>0</v>
      </c>
      <c r="O28" s="17">
        <f>IF(AND(I28="Goods",J28&lt;=Controls!$C$7),0,IF(I28="Services",IF(AND(I28="Goods",J28&gt;Controls!$C$7),1,IF(AND(I28="Goods",J28&lt;=Controls!$C$7),0,IF(AND(I28="Services",K28&gt;Controls!$C$7),L28-K28+1,IF(AND(I28="Services",L28&lt;=Controls!$C$7),0,IF(I28="Services",L28-Controls!$C$7,0)))))/M28*H28,H28))</f>
        <v>100</v>
      </c>
    </row>
    <row r="29" spans="2:19" ht="29.1">
      <c r="B29" s="13" t="s">
        <v>33</v>
      </c>
      <c r="C29" s="12">
        <v>123456789</v>
      </c>
      <c r="D29" s="12">
        <v>1</v>
      </c>
      <c r="E29" s="13" t="s">
        <v>40</v>
      </c>
      <c r="F29" s="13" t="s">
        <v>37</v>
      </c>
      <c r="G29" s="13" t="s">
        <v>38</v>
      </c>
      <c r="H29" s="14">
        <v>300</v>
      </c>
      <c r="I29" s="12" t="s">
        <v>39</v>
      </c>
      <c r="J29" s="15">
        <v>46111</v>
      </c>
      <c r="K29" s="15"/>
      <c r="L29" s="15"/>
      <c r="M29" s="16" t="str">
        <f t="shared" si="0"/>
        <v/>
      </c>
      <c r="N29" s="17">
        <f>H29-O29</f>
        <v>300</v>
      </c>
      <c r="O29" s="17">
        <f>IF(AND(I29="Goods",J29&lt;=Controls!$C$7),0,IF(I29="Services",IF(AND(I29="Goods",J29&gt;Controls!$C$7),1,IF(AND(I29="Goods",J29&lt;=Controls!$C$7),0,IF(AND(I29="Services",K29&gt;Controls!$C$7),L29-K29+1,IF(AND(I29="Services",L29&lt;=Controls!$C$7),0,IF(I29="Services",L29-Controls!$C$7,0)))))/M29*H29,H29))</f>
        <v>0</v>
      </c>
    </row>
    <row r="31" spans="2:19">
      <c r="B31" s="20"/>
    </row>
  </sheetData>
  <sheetProtection algorithmName="SHA-512" hashValue="hy1PmAuaRMk48i51ohvwDGxO43b9ZWxvqNwFXHZftR3pTa3c0bSVN9i6pbvJAqXSNoEiYu0YfqPUnZ8D544goQ==" saltValue="01psS44LTRyME7+w5G6lvA==" spinCount="100000" sheet="1" selectLockedCells="1" selectUnlockedCells="1"/>
  <mergeCells count="11">
    <mergeCell ref="B7:S7"/>
    <mergeCell ref="B10:S10"/>
    <mergeCell ref="B9:S9"/>
    <mergeCell ref="B8:S8"/>
    <mergeCell ref="B11:S11"/>
    <mergeCell ref="B12:S12"/>
    <mergeCell ref="B13:S13"/>
    <mergeCell ref="D21:E21"/>
    <mergeCell ref="I21:K21"/>
    <mergeCell ref="D23:E23"/>
    <mergeCell ref="I23:K23"/>
  </mergeCells>
  <conditionalFormatting sqref="J26:J29">
    <cfRule type="expression" dxfId="12" priority="37">
      <formula>$I26="Services"</formula>
    </cfRule>
  </conditionalFormatting>
  <conditionalFormatting sqref="K26:L29">
    <cfRule type="expression" dxfId="11" priority="35">
      <formula>$I26="Goods"</formula>
    </cfRule>
  </conditionalFormatting>
  <dataValidations count="2">
    <dataValidation type="decimal" operator="greaterThan" allowBlank="1" showInputMessage="1" showErrorMessage="1" error="This field is mandatory, please enter the full value of the transaction as a positive integer" sqref="H26:H29" xr:uid="{AE37F959-E536-4E6B-9D1C-807C661F5411}">
      <formula1>0</formula1>
    </dataValidation>
    <dataValidation type="date" allowBlank="1" showInputMessage="1" showErrorMessage="1" sqref="J26:L29" xr:uid="{580AE6DA-58BB-4921-8B09-DAECC2F6E558}">
      <formula1>40269</formula1>
      <formula2>47573</formula2>
    </dataValidation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This field is mandatory, please select from the drop-down list" prompt="Please select whether the transaction is for a good or a service" xr:uid="{EF72F7E2-1BB4-46F4-AB71-66BE428F143D}">
          <x14:formula1>
            <xm:f>Controls!$K$5:$K$6</xm:f>
          </x14:formula1>
          <xm:sqref>I26:I29</xm:sqref>
        </x14:dataValidation>
        <x14:dataValidation type="list" allowBlank="1" showInputMessage="1" showErrorMessage="1" error="This field is mandatory, please select from the drop-down list" prompt="Please select the budget that the transaction is/will be met from" xr:uid="{782F1E2D-ABBA-4DB1-A125-813EABDFEAA1}">
          <x14:formula1>
            <xm:f>Controls!$I$5:$I$14</xm:f>
          </x14:formula1>
          <xm:sqref>G26:G29</xm:sqref>
        </x14:dataValidation>
        <x14:dataValidation type="list" allowBlank="1" showInputMessage="1" showErrorMessage="1" error="This field is mandatory, please select from the drop-down list" prompt="Please select whether the transaction is a reimursement claim, a purchase from an IPSA payment card, or income/refund sent/to be sent direct to IPSA" xr:uid="{2C0DA5C4-C33E-4D8D-8B9C-8D681072CFAE}">
          <x14:formula1>
            <xm:f>Controls!$E$5:$E$6</xm:f>
          </x14:formula1>
          <xm:sqref>B26:B29</xm:sqref>
        </x14:dataValidation>
        <x14:dataValidation type="list" allowBlank="1" showInputMessage="1" showErrorMessage="1" error="This field is mandatory, please select from the drop-down list" prompt="Please select the relevant expense/income category for the transaction" xr:uid="{89DF596F-7BB3-4D01-BCE1-1D0B9FD23C97}">
          <x14:formula1>
            <xm:f>Controls!$G$5:$G$47</xm:f>
          </x14:formula1>
          <xm:sqref>F26:F29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9FCDE-6438-49A2-B3FC-76B980B237DD}">
  <sheetPr>
    <tabColor theme="4"/>
  </sheetPr>
  <dimension ref="A1:S47"/>
  <sheetViews>
    <sheetView showGridLines="0" tabSelected="1" topLeftCell="A2" zoomScale="90" zoomScaleNormal="90" workbookViewId="0">
      <selection activeCell="K26" sqref="K26"/>
    </sheetView>
  </sheetViews>
  <sheetFormatPr defaultColWidth="9.140625" defaultRowHeight="14.45"/>
  <cols>
    <col min="1" max="1" width="3" style="29" customWidth="1"/>
    <col min="2" max="2" width="12.42578125" style="29" customWidth="1"/>
    <col min="3" max="3" width="14.5703125" style="29" customWidth="1"/>
    <col min="4" max="4" width="15.85546875" style="29" customWidth="1"/>
    <col min="5" max="5" width="54.28515625" style="29" customWidth="1"/>
    <col min="6" max="6" width="32.140625" style="29" customWidth="1"/>
    <col min="7" max="7" width="15.28515625" style="29" customWidth="1"/>
    <col min="8" max="8" width="26.140625" style="29" customWidth="1"/>
    <col min="9" max="9" width="18.5703125" style="29" customWidth="1"/>
    <col min="10" max="10" width="12" style="29" customWidth="1"/>
    <col min="11" max="11" width="13.7109375" style="29" customWidth="1"/>
    <col min="12" max="12" width="12" style="29" customWidth="1"/>
    <col min="13" max="13" width="16.7109375" style="29" customWidth="1"/>
    <col min="14" max="15" width="11.5703125" style="29" customWidth="1"/>
    <col min="16" max="17" width="11.85546875" style="29" customWidth="1"/>
    <col min="18" max="18" width="11.7109375" style="29" customWidth="1"/>
    <col min="19" max="19" width="11.28515625" style="29" customWidth="1"/>
    <col min="20" max="20" width="11.140625" style="29" customWidth="1"/>
    <col min="21" max="16384" width="9.140625" style="29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36">
      <c r="A2"/>
      <c r="B2" s="27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1:19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ht="15.6">
      <c r="A4"/>
      <c r="B4" s="41" t="s">
        <v>1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1:19" ht="15.6">
      <c r="A5"/>
      <c r="B5" s="41" t="s">
        <v>2</v>
      </c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ht="15" customHeight="1">
      <c r="A7"/>
      <c r="B7" s="42" t="s">
        <v>3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5" customHeight="1">
      <c r="A8"/>
      <c r="B8" s="42" t="s">
        <v>4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5" customHeight="1">
      <c r="A9"/>
      <c r="B9" s="42" t="s">
        <v>5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ht="15" customHeight="1">
      <c r="A10"/>
      <c r="B10" s="42" t="str">
        <f>" - we can correctly report the amount of taxpayers' money spent in "&amp;Controls!$C$4&amp;" to the National Audit Office."</f>
        <v xml:space="preserve"> - we can correctly report the amount of taxpayers' money spent in 2025-26 to the National Audit Office.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19" ht="15" customHeight="1">
      <c r="A11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19" ht="15" customHeight="1">
      <c r="A12"/>
      <c r="B12" s="42" t="s">
        <v>6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>
      <c r="A13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>
      <c r="A14"/>
      <c r="B14" s="22" t="s">
        <v>7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/>
      <c r="Q14"/>
      <c r="R14"/>
      <c r="S14"/>
    </row>
    <row r="15" spans="1:19" ht="7.5" customHeight="1">
      <c r="A15"/>
      <c r="B15" s="22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/>
      <c r="Q15"/>
      <c r="R15"/>
      <c r="S15"/>
    </row>
    <row r="16" spans="1:19">
      <c r="A16"/>
      <c r="B16" s="22" t="str">
        <f>"I understand that any Year-End forms sent to IPSA after 23:59 on "&amp;Controls!$C$13&amp;" and/or sent to an alternative address to the above will not be accepted against the specified financial year on the form."</f>
        <v>I understand that any Year-End forms sent to IPSA after 23:59 on Friday 08 May 2026 and/or sent to an alternative address to the above will not be accepted against the specified financial year on the form.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/>
      <c r="Q16"/>
      <c r="R16"/>
      <c r="S16"/>
    </row>
    <row r="17" spans="1:19">
      <c r="A17"/>
      <c r="B17" s="22" t="s">
        <v>8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/>
      <c r="Q17"/>
      <c r="R17"/>
      <c r="S17"/>
    </row>
    <row r="18" spans="1:19">
      <c r="A18"/>
      <c r="B18" s="22" t="s">
        <v>9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/>
      <c r="Q18"/>
      <c r="R18"/>
      <c r="S18"/>
    </row>
    <row r="19" spans="1:19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>
      <c r="B21" s="30" t="s">
        <v>11</v>
      </c>
      <c r="C21" s="31"/>
      <c r="D21" s="43"/>
      <c r="E21" s="44"/>
      <c r="F21"/>
      <c r="G21" s="30" t="s">
        <v>13</v>
      </c>
      <c r="H21" s="32"/>
      <c r="I21" s="43"/>
      <c r="J21" s="45"/>
      <c r="K21" s="44"/>
      <c r="L21"/>
      <c r="M21"/>
      <c r="N21"/>
      <c r="O21"/>
      <c r="P21"/>
      <c r="Q21"/>
      <c r="R21"/>
      <c r="S21"/>
    </row>
    <row r="22" spans="1:19" customFormat="1">
      <c r="B22" s="1"/>
      <c r="C22" s="1"/>
      <c r="G22" s="1"/>
    </row>
    <row r="23" spans="1:19">
      <c r="B23" s="30" t="s">
        <v>14</v>
      </c>
      <c r="C23" s="31"/>
      <c r="D23" s="43"/>
      <c r="E23" s="44"/>
      <c r="F23"/>
      <c r="G23" s="30" t="s">
        <v>15</v>
      </c>
      <c r="H23" s="32"/>
      <c r="I23" s="49"/>
      <c r="J23" s="50"/>
      <c r="K23" s="51"/>
      <c r="L23"/>
      <c r="M23"/>
      <c r="N23"/>
      <c r="O23"/>
      <c r="P23"/>
      <c r="Q23"/>
      <c r="R23"/>
      <c r="S23"/>
    </row>
    <row r="24" spans="1:19" customFormat="1"/>
    <row r="25" spans="1:19" ht="87">
      <c r="B25" s="11" t="s">
        <v>16</v>
      </c>
      <c r="C25" s="11" t="s">
        <v>17</v>
      </c>
      <c r="D25" s="11" t="s">
        <v>18</v>
      </c>
      <c r="E25" s="11" t="s">
        <v>19</v>
      </c>
      <c r="F25" s="11" t="s">
        <v>20</v>
      </c>
      <c r="G25" s="11" t="s">
        <v>21</v>
      </c>
      <c r="H25" s="11" t="s">
        <v>22</v>
      </c>
      <c r="I25" s="11" t="s">
        <v>23</v>
      </c>
      <c r="J25" s="11" t="s">
        <v>24</v>
      </c>
      <c r="K25" s="11" t="s">
        <v>41</v>
      </c>
      <c r="L25" s="11" t="s">
        <v>26</v>
      </c>
      <c r="M25" s="2" t="s">
        <v>27</v>
      </c>
      <c r="N25" s="2" t="str">
        <f>"Amount (£) in "&amp;Controls!$C$4&amp;" (Automatic)"</f>
        <v>Amount (£) in 2025-26 (Automatic)</v>
      </c>
      <c r="O25" s="2" t="str">
        <f>"Amount (£) in "&amp;Controls!$C$5&amp;" (Automatic)"</f>
        <v>Amount (£) in 2026-27 (Automatic)</v>
      </c>
    </row>
    <row r="26" spans="1:19">
      <c r="B26" s="9"/>
      <c r="C26" s="9"/>
      <c r="D26" s="9"/>
      <c r="E26" s="9"/>
      <c r="F26" s="9"/>
      <c r="G26" s="9"/>
      <c r="H26" s="4"/>
      <c r="I26" s="3"/>
      <c r="J26" s="5">
        <v>46054</v>
      </c>
      <c r="K26" s="5"/>
      <c r="L26" s="5"/>
      <c r="M26" s="36" t="str">
        <f>IF(K26="","",L26-K26+1)</f>
        <v/>
      </c>
      <c r="N26" s="37">
        <f t="shared" ref="N26:N45" si="0">H26-O26</f>
        <v>0</v>
      </c>
      <c r="O26" s="37">
        <f>IF(AND(I26="Goods",J26&lt;=Controls!$C$7),0,IF(I26="Services",IF(AND(I26="Goods",J26&gt;Controls!$C$7),1,IF(AND(I26="Goods",J26&lt;=Controls!$C$7),0,IF(AND(I26="Services",K26&gt;Controls!$C$7),L26-K26+1,IF(AND(I26="Services",L26&lt;=Controls!$C$7),0,IF(I26="Services",L26-Controls!$C$7,0)))))/M26*H26,H26))</f>
        <v>0</v>
      </c>
    </row>
    <row r="27" spans="1:19">
      <c r="B27" s="9"/>
      <c r="C27" s="9"/>
      <c r="D27" s="9"/>
      <c r="E27" s="9"/>
      <c r="F27" s="9"/>
      <c r="G27" s="9"/>
      <c r="H27" s="4"/>
      <c r="I27" s="3"/>
      <c r="J27" s="5"/>
      <c r="K27" s="5"/>
      <c r="L27" s="5"/>
      <c r="M27" s="36" t="str">
        <f t="shared" ref="M27:M29" si="1">IF(K27="","",L27-K27+1)</f>
        <v/>
      </c>
      <c r="N27" s="37">
        <f t="shared" si="0"/>
        <v>0</v>
      </c>
      <c r="O27" s="37">
        <f>IF(AND(I27="Goods",J27&lt;=Controls!$C$7),0,IF(I27="Services",IF(AND(I27="Goods",J27&gt;Controls!$C$7),1,IF(AND(I27="Goods",J27&lt;=Controls!$C$7),0,IF(AND(I27="Services",K27&gt;Controls!$C$7),L27-K27+1,IF(AND(I27="Services",L27&lt;=Controls!$C$7),0,IF(I27="Services",L27-Controls!$C$7,0)))))/M27*H27,H27))</f>
        <v>0</v>
      </c>
    </row>
    <row r="28" spans="1:19">
      <c r="B28" s="9"/>
      <c r="C28" s="9"/>
      <c r="D28" s="9"/>
      <c r="E28" s="9"/>
      <c r="F28" s="9"/>
      <c r="G28" s="9"/>
      <c r="H28" s="4"/>
      <c r="I28" s="3"/>
      <c r="J28" s="5"/>
      <c r="K28" s="5"/>
      <c r="L28" s="5"/>
      <c r="M28" s="36" t="str">
        <f t="shared" si="1"/>
        <v/>
      </c>
      <c r="N28" s="37">
        <f t="shared" si="0"/>
        <v>0</v>
      </c>
      <c r="O28" s="37">
        <f>IF(AND(I28="Goods",J28&lt;=Controls!$C$7),0,IF(I28="Services",IF(AND(I28="Goods",J28&gt;Controls!$C$7),1,IF(AND(I28="Goods",J28&lt;=Controls!$C$7),0,IF(AND(I28="Services",K28&gt;Controls!$C$7),L28-K28+1,IF(AND(I28="Services",L28&lt;=Controls!$C$7),0,IF(I28="Services",L28-Controls!$C$7,0)))))/M28*H28,H28))</f>
        <v>0</v>
      </c>
    </row>
    <row r="29" spans="1:19">
      <c r="B29" s="9"/>
      <c r="C29" s="9"/>
      <c r="D29" s="9"/>
      <c r="E29" s="9"/>
      <c r="F29" s="9"/>
      <c r="G29" s="9"/>
      <c r="H29" s="4"/>
      <c r="I29" s="3"/>
      <c r="J29" s="5"/>
      <c r="K29" s="5"/>
      <c r="L29" s="5"/>
      <c r="M29" s="36" t="str">
        <f t="shared" si="1"/>
        <v/>
      </c>
      <c r="N29" s="37">
        <f t="shared" si="0"/>
        <v>0</v>
      </c>
      <c r="O29" s="37">
        <f>IF(AND(I29="Goods",J29&lt;=Controls!$C$7),0,IF(I29="Services",IF(AND(I29="Goods",J29&gt;Controls!$C$7),1,IF(AND(I29="Goods",J29&lt;=Controls!$C$7),0,IF(AND(I29="Services",K29&gt;Controls!$C$7),L29-K29+1,IF(AND(I29="Services",L29&lt;=Controls!$C$7),0,IF(I29="Services",L29-Controls!$C$7,0)))))/M29*H29,H29))</f>
        <v>0</v>
      </c>
    </row>
    <row r="30" spans="1:19">
      <c r="B30" s="9"/>
      <c r="C30" s="9"/>
      <c r="D30" s="9"/>
      <c r="E30" s="9"/>
      <c r="F30" s="9"/>
      <c r="G30" s="9"/>
      <c r="H30" s="4"/>
      <c r="I30" s="3"/>
      <c r="J30" s="5"/>
      <c r="K30" s="5"/>
      <c r="L30" s="5"/>
      <c r="M30" s="36" t="str">
        <f t="shared" ref="M30:M32" si="2">IF(K30="","",L30-K30+1)</f>
        <v/>
      </c>
      <c r="N30" s="37">
        <f t="shared" si="0"/>
        <v>0</v>
      </c>
      <c r="O30" s="37">
        <f>IF(AND(I30="Goods",J30&lt;=Controls!$C$7),0,IF(I30="Services",IF(AND(I30="Goods",J30&gt;Controls!$C$7),1,IF(AND(I30="Goods",J30&lt;=Controls!$C$7),0,IF(AND(I30="Services",K30&gt;Controls!$C$7),L30-K30+1,IF(AND(I30="Services",L30&lt;=Controls!$C$7),0,IF(I30="Services",L30-Controls!$C$7,0)))))/M30*H30,H30))</f>
        <v>0</v>
      </c>
    </row>
    <row r="31" spans="1:19">
      <c r="B31" s="9"/>
      <c r="C31" s="9"/>
      <c r="D31" s="9"/>
      <c r="E31" s="9"/>
      <c r="F31" s="9"/>
      <c r="G31" s="9"/>
      <c r="H31" s="4"/>
      <c r="I31" s="3"/>
      <c r="J31" s="5"/>
      <c r="K31" s="5"/>
      <c r="L31" s="5"/>
      <c r="M31" s="36" t="str">
        <f t="shared" si="2"/>
        <v/>
      </c>
      <c r="N31" s="37">
        <f t="shared" si="0"/>
        <v>0</v>
      </c>
      <c r="O31" s="37">
        <f>IF(AND(I31="Goods",J31&lt;=Controls!$C$7),0,IF(I31="Services",IF(AND(I31="Goods",J31&gt;Controls!$C$7),1,IF(AND(I31="Goods",J31&lt;=Controls!$C$7),0,IF(AND(I31="Services",K31&gt;Controls!$C$7),L31-K31+1,IF(AND(I31="Services",L31&lt;=Controls!$C$7),0,IF(I31="Services",L31-Controls!$C$7,0)))))/M31*H31,H31))</f>
        <v>0</v>
      </c>
    </row>
    <row r="32" spans="1:19">
      <c r="B32" s="9"/>
      <c r="C32" s="9"/>
      <c r="D32" s="9"/>
      <c r="E32" s="9"/>
      <c r="F32" s="9"/>
      <c r="G32" s="9"/>
      <c r="H32" s="4"/>
      <c r="I32" s="3"/>
      <c r="J32" s="5"/>
      <c r="K32" s="5"/>
      <c r="L32" s="5"/>
      <c r="M32" s="36" t="str">
        <f t="shared" si="2"/>
        <v/>
      </c>
      <c r="N32" s="37">
        <f t="shared" si="0"/>
        <v>0</v>
      </c>
      <c r="O32" s="37">
        <f>IF(AND(I32="Goods",J32&lt;=Controls!$C$7),0,IF(I32="Services",IF(AND(I32="Goods",J32&gt;Controls!$C$7),1,IF(AND(I32="Goods",J32&lt;=Controls!$C$7),0,IF(AND(I32="Services",K32&gt;Controls!$C$7),L32-K32+1,IF(AND(I32="Services",L32&lt;=Controls!$C$7),0,IF(I32="Services",L32-Controls!$C$7,0)))))/M32*H32,H32))</f>
        <v>0</v>
      </c>
    </row>
    <row r="33" spans="2:15">
      <c r="B33" s="9"/>
      <c r="C33" s="9"/>
      <c r="D33" s="9"/>
      <c r="E33" s="9"/>
      <c r="F33" s="9"/>
      <c r="G33" s="9"/>
      <c r="H33" s="4"/>
      <c r="I33" s="3"/>
      <c r="J33" s="5"/>
      <c r="K33" s="5"/>
      <c r="L33" s="5"/>
      <c r="M33" s="36" t="str">
        <f t="shared" ref="M33:M39" si="3">IF(K33="","",L33-K33+1)</f>
        <v/>
      </c>
      <c r="N33" s="37">
        <f t="shared" si="0"/>
        <v>0</v>
      </c>
      <c r="O33" s="37">
        <f>IF(AND(I33="Goods",J33&lt;=Controls!$C$7),0,IF(I33="Services",IF(AND(I33="Goods",J33&gt;Controls!$C$7),1,IF(AND(I33="Goods",J33&lt;=Controls!$C$7),0,IF(AND(I33="Services",K33&gt;Controls!$C$7),L33-K33+1,IF(AND(I33="Services",L33&lt;=Controls!$C$7),0,IF(I33="Services",L33-Controls!$C$7,0)))))/M33*H33,H33))</f>
        <v>0</v>
      </c>
    </row>
    <row r="34" spans="2:15">
      <c r="B34" s="9"/>
      <c r="C34" s="9"/>
      <c r="D34" s="9"/>
      <c r="E34" s="9"/>
      <c r="F34" s="9"/>
      <c r="G34" s="9"/>
      <c r="H34" s="4"/>
      <c r="I34" s="3"/>
      <c r="J34" s="5"/>
      <c r="K34" s="5"/>
      <c r="L34" s="5"/>
      <c r="M34" s="36" t="str">
        <f t="shared" si="3"/>
        <v/>
      </c>
      <c r="N34" s="37">
        <f t="shared" si="0"/>
        <v>0</v>
      </c>
      <c r="O34" s="37">
        <f>IF(AND(I34="Goods",J34&lt;=Controls!$C$7),0,IF(I34="Services",IF(AND(I34="Goods",J34&gt;Controls!$C$7),1,IF(AND(I34="Goods",J34&lt;=Controls!$C$7),0,IF(AND(I34="Services",K34&gt;Controls!$C$7),L34-K34+1,IF(AND(I34="Services",L34&lt;=Controls!$C$7),0,IF(I34="Services",L34-Controls!$C$7,0)))))/M34*H34,H34))</f>
        <v>0</v>
      </c>
    </row>
    <row r="35" spans="2:15">
      <c r="B35" s="9"/>
      <c r="C35" s="9"/>
      <c r="D35" s="9"/>
      <c r="E35" s="9"/>
      <c r="F35" s="9"/>
      <c r="G35" s="9"/>
      <c r="H35" s="4"/>
      <c r="I35" s="3"/>
      <c r="J35" s="5"/>
      <c r="K35" s="5"/>
      <c r="L35" s="5"/>
      <c r="M35" s="36" t="str">
        <f t="shared" si="3"/>
        <v/>
      </c>
      <c r="N35" s="37">
        <f t="shared" si="0"/>
        <v>0</v>
      </c>
      <c r="O35" s="37">
        <f>IF(AND(I35="Goods",J35&lt;=Controls!$C$7),0,IF(I35="Services",IF(AND(I35="Goods",J35&gt;Controls!$C$7),1,IF(AND(I35="Goods",J35&lt;=Controls!$C$7),0,IF(AND(I35="Services",K35&gt;Controls!$C$7),L35-K35+1,IF(AND(I35="Services",L35&lt;=Controls!$C$7),0,IF(I35="Services",L35-Controls!$C$7,0)))))/M35*H35,H35))</f>
        <v>0</v>
      </c>
    </row>
    <row r="36" spans="2:15">
      <c r="B36" s="9"/>
      <c r="C36" s="9"/>
      <c r="D36" s="9"/>
      <c r="E36" s="9"/>
      <c r="F36" s="9"/>
      <c r="G36" s="9"/>
      <c r="H36" s="4"/>
      <c r="I36" s="3"/>
      <c r="J36" s="5"/>
      <c r="K36" s="5"/>
      <c r="L36" s="5"/>
      <c r="M36" s="36" t="str">
        <f t="shared" si="3"/>
        <v/>
      </c>
      <c r="N36" s="37">
        <f t="shared" si="0"/>
        <v>0</v>
      </c>
      <c r="O36" s="37">
        <f>IF(AND(I36="Goods",J36&lt;=Controls!$C$7),0,IF(I36="Services",IF(AND(I36="Goods",J36&gt;Controls!$C$7),1,IF(AND(I36="Goods",J36&lt;=Controls!$C$7),0,IF(AND(I36="Services",K36&gt;Controls!$C$7),L36-K36+1,IF(AND(I36="Services",L36&lt;=Controls!$C$7),0,IF(I36="Services",L36-Controls!$C$7,0)))))/M36*H36,H36))</f>
        <v>0</v>
      </c>
    </row>
    <row r="37" spans="2:15">
      <c r="B37" s="9"/>
      <c r="C37" s="9"/>
      <c r="D37" s="9"/>
      <c r="E37" s="9"/>
      <c r="F37" s="9"/>
      <c r="G37" s="9"/>
      <c r="H37" s="4"/>
      <c r="I37" s="3"/>
      <c r="J37" s="5"/>
      <c r="K37" s="5"/>
      <c r="L37" s="5"/>
      <c r="M37" s="36" t="str">
        <f t="shared" si="3"/>
        <v/>
      </c>
      <c r="N37" s="37">
        <f t="shared" si="0"/>
        <v>0</v>
      </c>
      <c r="O37" s="37">
        <f>IF(AND(I37="Goods",J37&lt;=Controls!$C$7),0,IF(I37="Services",IF(AND(I37="Goods",J37&gt;Controls!$C$7),1,IF(AND(I37="Goods",J37&lt;=Controls!$C$7),0,IF(AND(I37="Services",K37&gt;Controls!$C$7),L37-K37+1,IF(AND(I37="Services",L37&lt;=Controls!$C$7),0,IF(I37="Services",L37-Controls!$C$7,0)))))/M37*H37,H37))</f>
        <v>0</v>
      </c>
    </row>
    <row r="38" spans="2:15">
      <c r="B38" s="9"/>
      <c r="C38" s="9"/>
      <c r="D38" s="9"/>
      <c r="E38" s="9"/>
      <c r="F38" s="9"/>
      <c r="G38" s="9"/>
      <c r="H38" s="4"/>
      <c r="I38" s="3"/>
      <c r="J38" s="5"/>
      <c r="K38" s="5"/>
      <c r="L38" s="5"/>
      <c r="M38" s="36" t="str">
        <f t="shared" si="3"/>
        <v/>
      </c>
      <c r="N38" s="37">
        <f t="shared" si="0"/>
        <v>0</v>
      </c>
      <c r="O38" s="37">
        <f>IF(AND(I38="Goods",J38&lt;=Controls!$C$7),0,IF(I38="Services",IF(AND(I38="Goods",J38&gt;Controls!$C$7),1,IF(AND(I38="Goods",J38&lt;=Controls!$C$7),0,IF(AND(I38="Services",K38&gt;Controls!$C$7),L38-K38+1,IF(AND(I38="Services",L38&lt;=Controls!$C$7),0,IF(I38="Services",L38-Controls!$C$7,0)))))/M38*H38,H38))</f>
        <v>0</v>
      </c>
    </row>
    <row r="39" spans="2:15">
      <c r="B39" s="9"/>
      <c r="C39" s="9"/>
      <c r="D39" s="9"/>
      <c r="E39" s="9"/>
      <c r="F39" s="9"/>
      <c r="G39" s="9"/>
      <c r="H39" s="4"/>
      <c r="I39" s="3"/>
      <c r="J39" s="5"/>
      <c r="K39" s="5"/>
      <c r="L39" s="5"/>
      <c r="M39" s="36" t="str">
        <f t="shared" si="3"/>
        <v/>
      </c>
      <c r="N39" s="37">
        <f t="shared" si="0"/>
        <v>0</v>
      </c>
      <c r="O39" s="37">
        <f>IF(AND(I39="Goods",J39&lt;=Controls!$C$7),0,IF(I39="Services",IF(AND(I39="Goods",J39&gt;Controls!$C$7),1,IF(AND(I39="Goods",J39&lt;=Controls!$C$7),0,IF(AND(I39="Services",K39&gt;Controls!$C$7),L39-K39+1,IF(AND(I39="Services",L39&lt;=Controls!$C$7),0,IF(I39="Services",L39-Controls!$C$7,0)))))/M39*H39,H39))</f>
        <v>0</v>
      </c>
    </row>
    <row r="40" spans="2:15">
      <c r="B40" s="9"/>
      <c r="C40" s="9"/>
      <c r="D40" s="9"/>
      <c r="E40" s="9"/>
      <c r="F40" s="9"/>
      <c r="G40" s="9"/>
      <c r="H40" s="4"/>
      <c r="I40" s="3"/>
      <c r="J40" s="5"/>
      <c r="K40" s="5"/>
      <c r="L40" s="5"/>
      <c r="M40" s="36" t="str">
        <f t="shared" ref="M40:M45" si="4">IF(K40="","",L40-K40+1)</f>
        <v/>
      </c>
      <c r="N40" s="37">
        <f t="shared" si="0"/>
        <v>0</v>
      </c>
      <c r="O40" s="37">
        <f>IF(AND(I40="Goods",J40&lt;=Controls!$C$7),0,IF(I40="Services",IF(AND(I40="Goods",J40&gt;Controls!$C$7),1,IF(AND(I40="Goods",J40&lt;=Controls!$C$7),0,IF(AND(I40="Services",K40&gt;Controls!$C$7),L40-K40+1,IF(AND(I40="Services",L40&lt;=Controls!$C$7),0,IF(I40="Services",L40-Controls!$C$7,0)))))/M40*H40,H40))</f>
        <v>0</v>
      </c>
    </row>
    <row r="41" spans="2:15">
      <c r="B41" s="9"/>
      <c r="C41" s="9"/>
      <c r="D41" s="9"/>
      <c r="E41" s="9"/>
      <c r="F41" s="9"/>
      <c r="G41" s="9"/>
      <c r="H41" s="4"/>
      <c r="I41" s="3"/>
      <c r="J41" s="5"/>
      <c r="K41" s="5"/>
      <c r="L41" s="5"/>
      <c r="M41" s="36" t="str">
        <f t="shared" si="4"/>
        <v/>
      </c>
      <c r="N41" s="37">
        <f t="shared" si="0"/>
        <v>0</v>
      </c>
      <c r="O41" s="37">
        <f>IF(AND(I41="Goods",J41&lt;=Controls!$C$7),0,IF(I41="Services",IF(AND(I41="Goods",J41&gt;Controls!$C$7),1,IF(AND(I41="Goods",J41&lt;=Controls!$C$7),0,IF(AND(I41="Services",K41&gt;Controls!$C$7),L41-K41+1,IF(AND(I41="Services",L41&lt;=Controls!$C$7),0,IF(I41="Services",L41-Controls!$C$7,0)))))/M41*H41,H41))</f>
        <v>0</v>
      </c>
    </row>
    <row r="42" spans="2:15">
      <c r="B42" s="9"/>
      <c r="C42" s="9"/>
      <c r="D42" s="9"/>
      <c r="E42" s="9"/>
      <c r="F42" s="9"/>
      <c r="G42" s="9"/>
      <c r="H42" s="4"/>
      <c r="I42" s="3"/>
      <c r="J42" s="5"/>
      <c r="K42" s="5"/>
      <c r="L42" s="5"/>
      <c r="M42" s="36" t="str">
        <f t="shared" si="4"/>
        <v/>
      </c>
      <c r="N42" s="37">
        <f t="shared" si="0"/>
        <v>0</v>
      </c>
      <c r="O42" s="37">
        <f>IF(AND(I42="Goods",J42&lt;=Controls!$C$7),0,IF(I42="Services",IF(AND(I42="Goods",J42&gt;Controls!$C$7),1,IF(AND(I42="Goods",J42&lt;=Controls!$C$7),0,IF(AND(I42="Services",K42&gt;Controls!$C$7),L42-K42+1,IF(AND(I42="Services",L42&lt;=Controls!$C$7),0,IF(I42="Services",L42-Controls!$C$7,0)))))/M42*H42,H42))</f>
        <v>0</v>
      </c>
    </row>
    <row r="43" spans="2:15">
      <c r="B43" s="9"/>
      <c r="C43" s="9"/>
      <c r="D43" s="9"/>
      <c r="E43" s="9"/>
      <c r="F43" s="9"/>
      <c r="G43" s="9"/>
      <c r="H43" s="4"/>
      <c r="I43" s="3"/>
      <c r="J43" s="5"/>
      <c r="K43" s="5"/>
      <c r="L43" s="5"/>
      <c r="M43" s="36" t="str">
        <f t="shared" si="4"/>
        <v/>
      </c>
      <c r="N43" s="37">
        <f t="shared" si="0"/>
        <v>0</v>
      </c>
      <c r="O43" s="37">
        <f>IF(AND(I43="Goods",J43&lt;=Controls!$C$7),0,IF(I43="Services",IF(AND(I43="Goods",J43&gt;Controls!$C$7),1,IF(AND(I43="Goods",J43&lt;=Controls!$C$7),0,IF(AND(I43="Services",K43&gt;Controls!$C$7),L43-K43+1,IF(AND(I43="Services",L43&lt;=Controls!$C$7),0,IF(I43="Services",L43-Controls!$C$7,0)))))/M43*H43,H43))</f>
        <v>0</v>
      </c>
    </row>
    <row r="44" spans="2:15">
      <c r="B44" s="9"/>
      <c r="C44" s="9"/>
      <c r="D44" s="9"/>
      <c r="E44" s="9"/>
      <c r="F44" s="9"/>
      <c r="G44" s="9"/>
      <c r="H44" s="4"/>
      <c r="I44" s="3"/>
      <c r="J44" s="5"/>
      <c r="K44" s="5"/>
      <c r="L44" s="5"/>
      <c r="M44" s="36" t="str">
        <f t="shared" si="4"/>
        <v/>
      </c>
      <c r="N44" s="37">
        <f t="shared" si="0"/>
        <v>0</v>
      </c>
      <c r="O44" s="37">
        <f>IF(AND(I44="Goods",J44&lt;=Controls!$C$7),0,IF(I44="Services",IF(AND(I44="Goods",J44&gt;Controls!$C$7),1,IF(AND(I44="Goods",J44&lt;=Controls!$C$7),0,IF(AND(I44="Services",K44&gt;Controls!$C$7),L44-K44+1,IF(AND(I44="Services",L44&lt;=Controls!$C$7),0,IF(I44="Services",L44-Controls!$C$7,0)))))/M44*H44,H44))</f>
        <v>0</v>
      </c>
    </row>
    <row r="45" spans="2:15">
      <c r="B45" s="9"/>
      <c r="C45" s="9"/>
      <c r="D45" s="9"/>
      <c r="E45" s="9"/>
      <c r="F45" s="9"/>
      <c r="G45" s="9"/>
      <c r="H45" s="4"/>
      <c r="I45" s="3"/>
      <c r="J45" s="5"/>
      <c r="K45" s="5"/>
      <c r="L45" s="5"/>
      <c r="M45" s="36" t="str">
        <f t="shared" si="4"/>
        <v/>
      </c>
      <c r="N45" s="37">
        <f t="shared" si="0"/>
        <v>0</v>
      </c>
      <c r="O45" s="37">
        <f>IF(AND(I45="Goods",J45&lt;=Controls!$C$7),0,IF(I45="Services",IF(AND(I45="Goods",J45&gt;Controls!$C$7),1,IF(AND(I45="Goods",J45&lt;=Controls!$C$7),0,IF(AND(I45="Services",K45&gt;Controls!$C$7),L45-K45+1,IF(AND(I45="Services",L45&lt;=Controls!$C$7),0,IF(I45="Services",L45-Controls!$C$7,0)))))/M45*H45,H45))</f>
        <v>0</v>
      </c>
    </row>
    <row r="46" spans="2:15">
      <c r="K46" s="33" t="s">
        <v>42</v>
      </c>
      <c r="L46" s="33"/>
      <c r="M46" s="38"/>
      <c r="N46" s="39">
        <f>SUM(N26:N45)</f>
        <v>0</v>
      </c>
      <c r="O46" s="39">
        <f>SUM(O26:O45)</f>
        <v>0</v>
      </c>
    </row>
    <row r="47" spans="2:15">
      <c r="K47" s="33"/>
      <c r="L47" s="33"/>
      <c r="M47" s="34"/>
      <c r="N47" s="35"/>
      <c r="O47" s="35"/>
    </row>
  </sheetData>
  <sheetProtection algorithmName="SHA-512" hashValue="OrJuoUVBx6YS/4wOgwqfOEEHZwbmGNdfuacoQd19YLk+EfidYjJCPSHfC/aGpbx4EbMhQQIAYq13XFdHCMD8Xg==" saltValue="SUY/uhUVXaY+IR+sizfAOQ==" spinCount="100000" sheet="1" formatColumns="0" formatRows="0" selectLockedCells="1"/>
  <mergeCells count="11">
    <mergeCell ref="B12:S12"/>
    <mergeCell ref="D21:E21"/>
    <mergeCell ref="I21:K21"/>
    <mergeCell ref="D23:E23"/>
    <mergeCell ref="I23:K23"/>
    <mergeCell ref="B13:S13"/>
    <mergeCell ref="B7:S7"/>
    <mergeCell ref="B8:S8"/>
    <mergeCell ref="B9:S9"/>
    <mergeCell ref="B10:S10"/>
    <mergeCell ref="B11:S11"/>
  </mergeCells>
  <conditionalFormatting sqref="B26:G45 I26:I45">
    <cfRule type="notContainsBlanks" dxfId="10" priority="2">
      <formula>LEN(TRIM(B26))&gt;0</formula>
    </cfRule>
    <cfRule type="expression" dxfId="9" priority="3">
      <formula>$H26&lt;&gt;""</formula>
    </cfRule>
  </conditionalFormatting>
  <conditionalFormatting sqref="J26:J45">
    <cfRule type="expression" dxfId="8" priority="61">
      <formula>AND($J26="",$I26="Goods")</formula>
    </cfRule>
    <cfRule type="expression" dxfId="7" priority="62">
      <formula>$I26="Services"</formula>
    </cfRule>
  </conditionalFormatting>
  <conditionalFormatting sqref="K26:K45">
    <cfRule type="expression" dxfId="6" priority="63">
      <formula>AND($K26="",$I26="Services")</formula>
    </cfRule>
  </conditionalFormatting>
  <conditionalFormatting sqref="K26:L45">
    <cfRule type="expression" dxfId="5" priority="52">
      <formula>$I26="Goods"</formula>
    </cfRule>
  </conditionalFormatting>
  <conditionalFormatting sqref="L26">
    <cfRule type="expression" dxfId="4" priority="11">
      <formula>AND($K26="",$I26="Services")</formula>
    </cfRule>
  </conditionalFormatting>
  <conditionalFormatting sqref="L26:L45">
    <cfRule type="expression" dxfId="3" priority="64">
      <formula>AND($L26="",$I26="Services")</formula>
    </cfRule>
  </conditionalFormatting>
  <conditionalFormatting sqref="M26:M45">
    <cfRule type="cellIs" dxfId="2" priority="8" operator="lessThan">
      <formula>0</formula>
    </cfRule>
    <cfRule type="expression" dxfId="1" priority="10">
      <formula>"&lt;0"</formula>
    </cfRule>
  </conditionalFormatting>
  <conditionalFormatting sqref="Q26">
    <cfRule type="expression" dxfId="0" priority="9">
      <formula>"&lt;0"</formula>
    </cfRule>
  </conditionalFormatting>
  <dataValidations count="4">
    <dataValidation type="decimal" operator="greaterThan" allowBlank="1" showInputMessage="1" showErrorMessage="1" error="As per year-end guidance you do not need to put any claim on the form under £100" sqref="H26:H45" xr:uid="{8754A949-B61E-46FC-98D6-9CFB33E64512}">
      <formula1>99.99</formula1>
    </dataValidation>
    <dataValidation type="whole" allowBlank="1" showInputMessage="1" showErrorMessage="1" error="This needs to be a one or two digit number" sqref="D26:D45" xr:uid="{E3B5B618-A0D3-418B-9F76-025D0EF23332}">
      <formula1>1</formula1>
      <formula2>99</formula2>
    </dataValidation>
    <dataValidation type="whole" allowBlank="1" showInputMessage="1" showErrorMessage="1" error="This needs to be a number, an 8 digit number beginning with a 6 for most claims" sqref="C26:C45" xr:uid="{E9FC6465-B466-4E93-A069-2C1C224A3BB9}">
      <formula1>1</formula1>
      <formula2>1000000000</formula2>
    </dataValidation>
    <dataValidation type="date" allowBlank="1" showInputMessage="1" showErrorMessage="1" error="Please input a date in the DD/MM/YYYY format" sqref="J26:L45" xr:uid="{D08A753A-D29E-4954-ABB4-F62FFF5F91B9}">
      <formula1>45748</formula1>
      <formula2>46477</formula2>
    </dataValidation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This field is mandatory, please select from the drop-down list" prompt="Please select whether the transaction is for a good or a service" xr:uid="{EBADC8C6-307B-4748-A4ED-B027BF7CB7B2}">
          <x14:formula1>
            <xm:f>Controls!$K$5:$K$6</xm:f>
          </x14:formula1>
          <xm:sqref>I26:I45</xm:sqref>
        </x14:dataValidation>
        <x14:dataValidation type="list" allowBlank="1" showInputMessage="1" showErrorMessage="1" error="This field is mandatory, please select from the drop-down list" prompt="Please select the budget that the transaction is/will be met from" xr:uid="{C40FD4A4-8A0C-44DD-AED5-B9213746ED6E}">
          <x14:formula1>
            <xm:f>Controls!$I$5:$I$14</xm:f>
          </x14:formula1>
          <xm:sqref>G26:G45</xm:sqref>
        </x14:dataValidation>
        <x14:dataValidation type="list" allowBlank="1" showInputMessage="1" showErrorMessage="1" error="This field is mandatory, please select from the drop-down list" prompt="Please select whether the transaction is a reimursement claim, a purchase from an IPSA payment card, or income/refund sent/to be sent direct to IPSA" xr:uid="{37AEA947-AF38-4B4E-8CBE-FC0E114AEB88}">
          <x14:formula1>
            <xm:f>Controls!$E$5:$E$6</xm:f>
          </x14:formula1>
          <xm:sqref>B26:B45</xm:sqref>
        </x14:dataValidation>
        <x14:dataValidation type="list" allowBlank="1" showInputMessage="1" showErrorMessage="1" error="This field is mandatory, please select from the drop-down list" prompt="Please select the relevant expense/income category for the transaction" xr:uid="{14D66730-5D48-4169-BA63-698043041BC2}">
          <x14:formula1>
            <xm:f>Controls!$G$5:$G$47</xm:f>
          </x14:formula1>
          <xm:sqref>F26:F45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0A5A-D295-488A-9086-1282418B460B}">
  <dimension ref="B2:M138"/>
  <sheetViews>
    <sheetView showGridLines="0" zoomScale="95" zoomScaleNormal="95" workbookViewId="0">
      <selection activeCell="H15" sqref="H15:I15"/>
    </sheetView>
  </sheetViews>
  <sheetFormatPr defaultColWidth="9.140625" defaultRowHeight="14.45"/>
  <cols>
    <col min="1" max="1" width="3.7109375" customWidth="1"/>
    <col min="2" max="2" width="27.140625" customWidth="1"/>
    <col min="3" max="3" width="22.28515625" customWidth="1"/>
    <col min="4" max="4" width="4.5703125" customWidth="1"/>
    <col min="5" max="5" width="20.140625" customWidth="1"/>
    <col min="6" max="6" width="13.140625" customWidth="1"/>
    <col min="7" max="7" width="55.42578125" customWidth="1"/>
    <col min="8" max="8" width="11.85546875" customWidth="1"/>
    <col min="9" max="9" width="38.7109375" customWidth="1"/>
    <col min="10" max="10" width="16.42578125" bestFit="1" customWidth="1"/>
    <col min="11" max="11" width="12.7109375" customWidth="1"/>
    <col min="12" max="12" width="15.42578125" customWidth="1"/>
    <col min="13" max="13" width="22.140625" customWidth="1"/>
  </cols>
  <sheetData>
    <row r="2" spans="2:13" ht="23.45">
      <c r="B2" s="18" t="s">
        <v>43</v>
      </c>
    </row>
    <row r="4" spans="2:13">
      <c r="B4" t="s">
        <v>44</v>
      </c>
      <c r="C4" s="23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  <c r="K4" s="1" t="s">
        <v>52</v>
      </c>
      <c r="L4" s="1"/>
      <c r="M4" s="1"/>
    </row>
    <row r="5" spans="2:13">
      <c r="B5" t="s">
        <v>53</v>
      </c>
      <c r="C5" s="10" t="str">
        <f>LEFT(C4,4)+1&amp;"-"&amp;RIGHT(C4,2)+1</f>
        <v>2026-27</v>
      </c>
      <c r="E5" t="s">
        <v>33</v>
      </c>
      <c r="F5">
        <v>21113</v>
      </c>
      <c r="G5" t="s">
        <v>54</v>
      </c>
      <c r="H5" t="s">
        <v>55</v>
      </c>
      <c r="I5" t="s">
        <v>31</v>
      </c>
      <c r="J5" t="str">
        <f>"Record in "&amp;C4</f>
        <v>Record in 2025-26</v>
      </c>
      <c r="K5" t="s">
        <v>39</v>
      </c>
    </row>
    <row r="6" spans="2:13">
      <c r="C6" s="10"/>
      <c r="E6" t="s">
        <v>28</v>
      </c>
      <c r="F6">
        <v>21306</v>
      </c>
      <c r="G6" t="s">
        <v>56</v>
      </c>
      <c r="H6" t="s">
        <v>57</v>
      </c>
      <c r="I6" t="s">
        <v>38</v>
      </c>
      <c r="J6" t="str">
        <f>"Record in "&amp;C5</f>
        <v>Record in 2026-27</v>
      </c>
      <c r="K6" t="s">
        <v>32</v>
      </c>
    </row>
    <row r="7" spans="2:13">
      <c r="B7" t="s">
        <v>58</v>
      </c>
      <c r="C7" s="24">
        <f>DATE(20&amp;RIGHT(C4,2),3,31)</f>
        <v>46112</v>
      </c>
      <c r="F7">
        <v>21106</v>
      </c>
      <c r="G7" t="s">
        <v>59</v>
      </c>
      <c r="H7" t="s">
        <v>60</v>
      </c>
      <c r="I7" t="s">
        <v>61</v>
      </c>
    </row>
    <row r="8" spans="2:13">
      <c r="B8" t="s">
        <v>62</v>
      </c>
      <c r="C8" s="24">
        <f>DATE(LEFT(C4,4),4,1)</f>
        <v>45748</v>
      </c>
      <c r="F8">
        <v>21107</v>
      </c>
      <c r="G8" t="s">
        <v>63</v>
      </c>
      <c r="H8" t="s">
        <v>64</v>
      </c>
      <c r="I8" t="s">
        <v>65</v>
      </c>
    </row>
    <row r="9" spans="2:13">
      <c r="B9" t="s">
        <v>66</v>
      </c>
      <c r="C9" s="24">
        <f>DATE(20&amp;RIGHT(C5,2),3,31)</f>
        <v>46477</v>
      </c>
      <c r="F9">
        <v>21101</v>
      </c>
      <c r="G9" t="s">
        <v>35</v>
      </c>
      <c r="H9" t="s">
        <v>67</v>
      </c>
      <c r="I9" t="s">
        <v>68</v>
      </c>
    </row>
    <row r="10" spans="2:13">
      <c r="B10" t="s">
        <v>69</v>
      </c>
      <c r="C10" s="24">
        <f>DATE(LEFT(C5,4),4,1)</f>
        <v>46113</v>
      </c>
      <c r="F10">
        <v>21111</v>
      </c>
      <c r="G10" t="s">
        <v>70</v>
      </c>
      <c r="H10" t="s">
        <v>71</v>
      </c>
      <c r="I10" t="s">
        <v>72</v>
      </c>
    </row>
    <row r="11" spans="2:13">
      <c r="C11" s="10"/>
      <c r="F11">
        <v>21112</v>
      </c>
      <c r="G11" t="s">
        <v>37</v>
      </c>
      <c r="H11" t="s">
        <v>73</v>
      </c>
      <c r="I11" t="s">
        <v>74</v>
      </c>
    </row>
    <row r="12" spans="2:13">
      <c r="B12" t="s">
        <v>75</v>
      </c>
      <c r="C12" s="25">
        <v>46150</v>
      </c>
      <c r="F12">
        <v>23064</v>
      </c>
      <c r="G12" t="s">
        <v>76</v>
      </c>
      <c r="H12" t="s">
        <v>77</v>
      </c>
      <c r="I12" t="s">
        <v>78</v>
      </c>
    </row>
    <row r="13" spans="2:13">
      <c r="C13" s="10" t="str">
        <f>TEXT(C12,"dddd dd mmmm yyyy")</f>
        <v>Friday 08 May 2026</v>
      </c>
      <c r="F13">
        <v>21064</v>
      </c>
      <c r="G13" t="s">
        <v>79</v>
      </c>
      <c r="H13" t="s">
        <v>80</v>
      </c>
      <c r="I13" t="s">
        <v>81</v>
      </c>
    </row>
    <row r="14" spans="2:13">
      <c r="C14" s="10"/>
      <c r="F14">
        <v>21120</v>
      </c>
      <c r="G14" t="s">
        <v>82</v>
      </c>
      <c r="H14" t="s">
        <v>83</v>
      </c>
      <c r="I14" t="s">
        <v>84</v>
      </c>
    </row>
    <row r="15" spans="2:13">
      <c r="B15" t="s">
        <v>85</v>
      </c>
      <c r="C15" s="26" t="s">
        <v>86</v>
      </c>
      <c r="F15">
        <v>21102</v>
      </c>
      <c r="G15" t="s">
        <v>87</v>
      </c>
    </row>
    <row r="16" spans="2:13">
      <c r="F16">
        <v>21108</v>
      </c>
      <c r="G16" t="s">
        <v>88</v>
      </c>
    </row>
    <row r="17" spans="6:7">
      <c r="F17">
        <v>23108</v>
      </c>
      <c r="G17" t="s">
        <v>89</v>
      </c>
    </row>
    <row r="18" spans="6:7">
      <c r="F18">
        <v>21131</v>
      </c>
      <c r="G18" t="s">
        <v>90</v>
      </c>
    </row>
    <row r="19" spans="6:7">
      <c r="F19">
        <v>21132</v>
      </c>
      <c r="G19" t="s">
        <v>91</v>
      </c>
    </row>
    <row r="20" spans="6:7">
      <c r="F20">
        <v>23132</v>
      </c>
      <c r="G20" t="s">
        <v>92</v>
      </c>
    </row>
    <row r="21" spans="6:7">
      <c r="F21">
        <v>21109</v>
      </c>
      <c r="G21" t="s">
        <v>93</v>
      </c>
    </row>
    <row r="22" spans="6:7">
      <c r="F22">
        <v>21134</v>
      </c>
      <c r="G22" t="s">
        <v>94</v>
      </c>
    </row>
    <row r="23" spans="6:7">
      <c r="F23">
        <v>21133</v>
      </c>
      <c r="G23" t="s">
        <v>95</v>
      </c>
    </row>
    <row r="24" spans="6:7">
      <c r="F24">
        <v>21121</v>
      </c>
      <c r="G24" t="s">
        <v>96</v>
      </c>
    </row>
    <row r="25" spans="6:7">
      <c r="F25">
        <v>21114</v>
      </c>
      <c r="G25" t="s">
        <v>97</v>
      </c>
    </row>
    <row r="26" spans="6:7">
      <c r="F26">
        <v>21256</v>
      </c>
      <c r="G26" t="s">
        <v>98</v>
      </c>
    </row>
    <row r="27" spans="6:7">
      <c r="F27">
        <v>21257</v>
      </c>
      <c r="G27" t="s">
        <v>99</v>
      </c>
    </row>
    <row r="28" spans="6:7">
      <c r="F28">
        <v>21260</v>
      </c>
      <c r="G28" t="s">
        <v>100</v>
      </c>
    </row>
    <row r="29" spans="6:7">
      <c r="F29">
        <v>26022</v>
      </c>
      <c r="G29" t="s">
        <v>101</v>
      </c>
    </row>
    <row r="30" spans="6:7">
      <c r="F30">
        <v>21115</v>
      </c>
      <c r="G30" t="s">
        <v>102</v>
      </c>
    </row>
    <row r="31" spans="6:7">
      <c r="F31">
        <v>21119</v>
      </c>
      <c r="G31" t="s">
        <v>103</v>
      </c>
    </row>
    <row r="32" spans="6:7">
      <c r="F32">
        <v>21103</v>
      </c>
      <c r="G32" t="s">
        <v>104</v>
      </c>
    </row>
    <row r="33" spans="6:7">
      <c r="F33">
        <v>21104</v>
      </c>
      <c r="G33" t="s">
        <v>105</v>
      </c>
    </row>
    <row r="34" spans="6:7">
      <c r="F34">
        <v>21135</v>
      </c>
      <c r="G34" t="s">
        <v>106</v>
      </c>
    </row>
    <row r="35" spans="6:7">
      <c r="F35">
        <v>21116</v>
      </c>
      <c r="G35" t="s">
        <v>107</v>
      </c>
    </row>
    <row r="36" spans="6:7">
      <c r="F36">
        <v>21141</v>
      </c>
      <c r="G36" t="s">
        <v>108</v>
      </c>
    </row>
    <row r="37" spans="6:7">
      <c r="F37">
        <v>23141</v>
      </c>
      <c r="G37" t="s">
        <v>109</v>
      </c>
    </row>
    <row r="38" spans="6:7">
      <c r="F38">
        <v>21302</v>
      </c>
      <c r="G38" t="s">
        <v>110</v>
      </c>
    </row>
    <row r="39" spans="6:7">
      <c r="F39">
        <v>21301</v>
      </c>
      <c r="G39" t="s">
        <v>111</v>
      </c>
    </row>
    <row r="40" spans="6:7">
      <c r="F40">
        <v>21110</v>
      </c>
      <c r="G40" t="s">
        <v>112</v>
      </c>
    </row>
    <row r="41" spans="6:7">
      <c r="F41">
        <v>21105</v>
      </c>
      <c r="G41" s="40" t="s">
        <v>30</v>
      </c>
    </row>
    <row r="42" spans="6:7">
      <c r="F42">
        <v>23105</v>
      </c>
      <c r="G42" s="40" t="s">
        <v>113</v>
      </c>
    </row>
    <row r="43" spans="6:7">
      <c r="F43">
        <v>21253</v>
      </c>
      <c r="G43" s="40" t="s">
        <v>114</v>
      </c>
    </row>
    <row r="44" spans="6:7">
      <c r="F44">
        <v>21117</v>
      </c>
      <c r="G44" s="40" t="s">
        <v>115</v>
      </c>
    </row>
    <row r="45" spans="6:7">
      <c r="F45">
        <v>26021</v>
      </c>
      <c r="G45" s="40" t="s">
        <v>116</v>
      </c>
    </row>
    <row r="46" spans="6:7">
      <c r="F46">
        <v>21118</v>
      </c>
      <c r="G46" s="40" t="s">
        <v>117</v>
      </c>
    </row>
    <row r="47" spans="6:7">
      <c r="F47">
        <v>21136</v>
      </c>
      <c r="G47" s="40" t="s">
        <v>118</v>
      </c>
    </row>
    <row r="65" spans="7:8">
      <c r="G65" s="40"/>
      <c r="H65" s="10"/>
    </row>
    <row r="66" spans="7:8">
      <c r="G66" s="40"/>
      <c r="H66" s="10"/>
    </row>
    <row r="67" spans="7:8">
      <c r="G67" s="40"/>
      <c r="H67" s="10"/>
    </row>
    <row r="68" spans="7:8">
      <c r="G68" s="40"/>
      <c r="H68" s="10"/>
    </row>
    <row r="69" spans="7:8">
      <c r="G69" s="40"/>
      <c r="H69" s="10"/>
    </row>
    <row r="70" spans="7:8">
      <c r="G70" s="40"/>
      <c r="H70" s="10"/>
    </row>
    <row r="71" spans="7:8">
      <c r="G71" s="40"/>
      <c r="H71" s="10"/>
    </row>
    <row r="72" spans="7:8">
      <c r="G72" s="40"/>
      <c r="H72" s="10"/>
    </row>
    <row r="73" spans="7:8">
      <c r="G73" s="40"/>
      <c r="H73" s="10"/>
    </row>
    <row r="74" spans="7:8">
      <c r="G74" s="40"/>
      <c r="H74" s="10"/>
    </row>
    <row r="75" spans="7:8">
      <c r="G75" s="40"/>
      <c r="H75" s="10"/>
    </row>
    <row r="76" spans="7:8">
      <c r="G76" s="40"/>
      <c r="H76" s="10"/>
    </row>
    <row r="77" spans="7:8">
      <c r="G77" s="40"/>
      <c r="H77" s="10"/>
    </row>
    <row r="78" spans="7:8">
      <c r="G78" s="40"/>
      <c r="H78" s="10"/>
    </row>
    <row r="79" spans="7:8">
      <c r="G79" s="40"/>
      <c r="H79" s="10"/>
    </row>
    <row r="80" spans="7:8">
      <c r="G80" s="40"/>
      <c r="H80" s="10"/>
    </row>
    <row r="81" spans="7:8">
      <c r="G81" s="40"/>
      <c r="H81" s="10"/>
    </row>
    <row r="82" spans="7:8">
      <c r="G82" s="40"/>
      <c r="H82" s="10"/>
    </row>
    <row r="83" spans="7:8">
      <c r="G83" s="40"/>
      <c r="H83" s="10"/>
    </row>
    <row r="84" spans="7:8">
      <c r="H84" s="10"/>
    </row>
    <row r="85" spans="7:8">
      <c r="G85" s="40"/>
      <c r="H85" s="10"/>
    </row>
    <row r="86" spans="7:8">
      <c r="G86" s="40"/>
      <c r="H86" s="10"/>
    </row>
    <row r="87" spans="7:8">
      <c r="G87" s="40"/>
      <c r="H87" s="10"/>
    </row>
    <row r="88" spans="7:8">
      <c r="G88" s="40"/>
      <c r="H88" s="10"/>
    </row>
    <row r="89" spans="7:8">
      <c r="G89" s="40"/>
      <c r="H89" s="10"/>
    </row>
    <row r="90" spans="7:8">
      <c r="G90" s="40"/>
      <c r="H90" s="10"/>
    </row>
    <row r="91" spans="7:8">
      <c r="G91" s="40"/>
      <c r="H91" s="10"/>
    </row>
    <row r="92" spans="7:8">
      <c r="G92" s="40"/>
      <c r="H92" s="10"/>
    </row>
    <row r="93" spans="7:8">
      <c r="G93" s="40"/>
      <c r="H93" s="10"/>
    </row>
    <row r="94" spans="7:8">
      <c r="G94" s="40"/>
      <c r="H94" s="10"/>
    </row>
    <row r="95" spans="7:8">
      <c r="G95" s="40"/>
      <c r="H95" s="10"/>
    </row>
    <row r="96" spans="7:8">
      <c r="G96" s="40"/>
      <c r="H96" s="10"/>
    </row>
    <row r="97" spans="7:8">
      <c r="H97" s="10"/>
    </row>
    <row r="98" spans="7:8">
      <c r="G98" s="40"/>
      <c r="H98" s="10"/>
    </row>
    <row r="99" spans="7:8">
      <c r="G99" s="40"/>
      <c r="H99" s="10"/>
    </row>
    <row r="100" spans="7:8">
      <c r="G100" s="40"/>
      <c r="H100" s="10"/>
    </row>
    <row r="101" spans="7:8">
      <c r="G101" s="40"/>
      <c r="H101" s="10"/>
    </row>
    <row r="102" spans="7:8">
      <c r="G102" s="40"/>
      <c r="H102" s="10"/>
    </row>
    <row r="103" spans="7:8">
      <c r="H103" s="10"/>
    </row>
    <row r="104" spans="7:8">
      <c r="G104" s="40"/>
      <c r="H104" s="10"/>
    </row>
    <row r="105" spans="7:8">
      <c r="G105" s="40"/>
      <c r="H105" s="10"/>
    </row>
    <row r="106" spans="7:8">
      <c r="G106" s="40"/>
      <c r="H106" s="10"/>
    </row>
    <row r="107" spans="7:8">
      <c r="G107" s="40"/>
      <c r="H107" s="10"/>
    </row>
    <row r="108" spans="7:8">
      <c r="G108" s="40"/>
      <c r="H108" s="10"/>
    </row>
    <row r="109" spans="7:8">
      <c r="G109" s="40"/>
      <c r="H109" s="10"/>
    </row>
    <row r="110" spans="7:8">
      <c r="G110" s="40"/>
      <c r="H110" s="10"/>
    </row>
    <row r="111" spans="7:8">
      <c r="G111" s="40"/>
      <c r="H111" s="10"/>
    </row>
    <row r="112" spans="7:8">
      <c r="G112" s="40"/>
      <c r="H112" s="10"/>
    </row>
    <row r="113" spans="7:8">
      <c r="H113" s="10"/>
    </row>
    <row r="114" spans="7:8">
      <c r="H114" s="10"/>
    </row>
    <row r="115" spans="7:8">
      <c r="G115" s="40"/>
      <c r="H115" s="10"/>
    </row>
    <row r="116" spans="7:8">
      <c r="G116" s="40"/>
      <c r="H116" s="10"/>
    </row>
    <row r="117" spans="7:8">
      <c r="G117" s="40"/>
      <c r="H117" s="10"/>
    </row>
    <row r="118" spans="7:8">
      <c r="G118" s="40"/>
      <c r="H118" s="10"/>
    </row>
    <row r="119" spans="7:8">
      <c r="G119" s="40"/>
      <c r="H119" s="10"/>
    </row>
    <row r="120" spans="7:8">
      <c r="G120" s="40"/>
      <c r="H120" s="10"/>
    </row>
    <row r="121" spans="7:8">
      <c r="G121" s="40"/>
      <c r="H121" s="10"/>
    </row>
    <row r="122" spans="7:8">
      <c r="G122" s="40"/>
      <c r="H122" s="10"/>
    </row>
    <row r="123" spans="7:8">
      <c r="H123" s="10"/>
    </row>
    <row r="124" spans="7:8">
      <c r="G124" s="40"/>
      <c r="H124" s="10"/>
    </row>
    <row r="125" spans="7:8">
      <c r="H125" s="10"/>
    </row>
    <row r="126" spans="7:8">
      <c r="G126" s="40"/>
      <c r="H126" s="10"/>
    </row>
    <row r="127" spans="7:8">
      <c r="G127" s="40"/>
      <c r="H127" s="10"/>
    </row>
    <row r="128" spans="7:8">
      <c r="G128" s="40"/>
      <c r="H128" s="10"/>
    </row>
    <row r="129" spans="7:8">
      <c r="H129" s="10"/>
    </row>
    <row r="130" spans="7:8">
      <c r="G130" s="40"/>
      <c r="H130" s="10"/>
    </row>
    <row r="131" spans="7:8">
      <c r="G131" s="40"/>
      <c r="H131" s="10"/>
    </row>
    <row r="132" spans="7:8">
      <c r="G132" s="40"/>
      <c r="H132" s="10"/>
    </row>
    <row r="133" spans="7:8">
      <c r="G133" s="40"/>
      <c r="H133" s="10"/>
    </row>
    <row r="134" spans="7:8">
      <c r="G134" s="40"/>
      <c r="H134" s="10"/>
    </row>
    <row r="135" spans="7:8">
      <c r="G135" s="40"/>
      <c r="H135" s="10"/>
    </row>
    <row r="136" spans="7:8">
      <c r="G136" s="40"/>
      <c r="H136" s="10"/>
    </row>
    <row r="137" spans="7:8">
      <c r="G137" s="40"/>
      <c r="H137" s="10"/>
    </row>
    <row r="138" spans="7:8">
      <c r="H138" s="10"/>
    </row>
  </sheetData>
  <sheetProtection algorithmName="SHA-512" hashValue="NJ8rn6KLYUTLHo0d2jydKpx7+b5HIGHAkqtKqP8/DkyoCJnggwu/VhchBXr54IvVwArRFw6/nRpBzmjpCB/eCQ==" saltValue="bMIEo80EG2pkSVkDknco/g==" spinCount="100000" sheet="1" objects="1" scenarios="1" selectLockedCells="1" selectUnlockedCells="1"/>
  <sortState xmlns:xlrd2="http://schemas.microsoft.com/office/spreadsheetml/2017/richdata2" ref="F5:G60">
    <sortCondition ref="G5:G60"/>
  </sortState>
  <hyperlinks>
    <hyperlink ref="C15" r:id="rId1" xr:uid="{15F4E29B-AF93-48E7-89BB-138CCCCEA98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285953BC025F46BF606F73A20A7422" ma:contentTypeVersion="15" ma:contentTypeDescription="Create a new document." ma:contentTypeScope="" ma:versionID="9a8e1a7f5963c1f870d2f7c3bd756f0e">
  <xsd:schema xmlns:xsd="http://www.w3.org/2001/XMLSchema" xmlns:xs="http://www.w3.org/2001/XMLSchema" xmlns:p="http://schemas.microsoft.com/office/2006/metadata/properties" xmlns:ns2="ceafdee7-b5bc-4f26-a7db-efba2e0814d3" xmlns:ns3="63002c94-7a3d-43d4-88e4-0657b518370a" targetNamespace="http://schemas.microsoft.com/office/2006/metadata/properties" ma:root="true" ma:fieldsID="90d2d3d0c41c545e1bb92564583978ef" ns2:_="" ns3:_="">
    <xsd:import namespace="ceafdee7-b5bc-4f26-a7db-efba2e0814d3"/>
    <xsd:import namespace="63002c94-7a3d-43d4-88e4-0657b51837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fdee7-b5bc-4f26-a7db-efba2e0814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a8ae507-2aa3-4da9-bd05-a249b36598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02c94-7a3d-43d4-88e4-0657b51837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978f30d-d69a-4017-95ca-ea514e38f67a}" ma:internalName="TaxCatchAll" ma:showField="CatchAllData" ma:web="63002c94-7a3d-43d4-88e4-0657b51837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002c94-7a3d-43d4-88e4-0657b518370a">
      <UserInfo>
        <DisplayName/>
        <AccountId xsi:nil="true"/>
        <AccountType/>
      </UserInfo>
    </SharedWithUsers>
    <lcf76f155ced4ddcb4097134ff3c332f xmlns="ceafdee7-b5bc-4f26-a7db-efba2e0814d3">
      <Terms xmlns="http://schemas.microsoft.com/office/infopath/2007/PartnerControls"/>
    </lcf76f155ced4ddcb4097134ff3c332f>
    <TaxCatchAll xmlns="63002c94-7a3d-43d4-88e4-0657b518370a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7F6E25-C798-4134-8631-942E377746F4}"/>
</file>

<file path=customXml/itemProps2.xml><?xml version="1.0" encoding="utf-8"?>
<ds:datastoreItem xmlns:ds="http://schemas.openxmlformats.org/officeDocument/2006/customXml" ds:itemID="{E1DB6E15-1CD4-44EA-8E1E-EDEE5174E3F4}"/>
</file>

<file path=customXml/itemProps3.xml><?xml version="1.0" encoding="utf-8"?>
<ds:datastoreItem xmlns:ds="http://schemas.openxmlformats.org/officeDocument/2006/customXml" ds:itemID="{5C6D8C83-2026-49E2-A9B2-735C17A6A5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</dc:creator>
  <cp:keywords/>
  <dc:description/>
  <cp:lastModifiedBy/>
  <cp:revision/>
  <dcterms:created xsi:type="dcterms:W3CDTF">2021-01-07T10:48:36Z</dcterms:created>
  <dcterms:modified xsi:type="dcterms:W3CDTF">2026-02-02T15:56:23Z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0x010100F7285953BC025F46BF606F73A20A7422</vt:lpwstr>
  </property>
  <property fmtid="{D5CDD505-2E9C-101B-9397-08002B2CF9AE}" pid="3" name="Order">
    <vt:r8>91300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