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MMENCER ICI" sheetId="1" r:id="rId4"/>
    <sheet state="visible" name="Vue hebdomadaire des résultats" sheetId="2" r:id="rId5"/>
    <sheet state="visible" name="Vue mensuelle des résultats" sheetId="3" r:id="rId6"/>
    <sheet state="visible" name="Vue simplifiée des résultats" sheetId="4" r:id="rId7"/>
    <sheet state="visible" name="Exemples de dépenses variables" sheetId="5" r:id="rId8"/>
  </sheets>
  <definedNames/>
  <calcPr/>
  <extLst>
    <ext uri="GoogleSheetsCustomDataVersion2">
      <go:sheetsCustomData xmlns:go="http://customooxmlschemas.google.com/" r:id="rId9" roundtripDataChecksum="fmIyWUlIUknJ/yT+s++3KHtuE9J7xtAon5xRmeNH0XI="/>
    </ext>
  </extLst>
</workbook>
</file>

<file path=xl/sharedStrings.xml><?xml version="1.0" encoding="utf-8"?>
<sst xmlns="http://schemas.openxmlformats.org/spreadsheetml/2006/main" count="520" uniqueCount="212">
  <si>
    <t xml:space="preserve"> </t>
  </si>
  <si>
    <t>Comment un état des résultats peut être utile aux propriétaires d’entreprise</t>
  </si>
  <si>
    <t xml:space="preserve">L’analyse périodique de vos résultats vous permet de connaître les données financières dont vous avez besoin pour gérer votre entreprise avec succès. Ces états vous permettent de voir où les marges sont serrées et où vous pouvez les améliorer, de prendre note des tendances récurrentes et de voir d’un coup d’œil si votre entreprise gagne de l’argent ou non.
Lorsque vous commencez une analyse des résultats, il est préférable de vous concentrer sur une période précise. Ce modèle est divisé par semaine ou par mois. Au fur et à mesure de l’exécution de ces rapports et de la saisie des données, vous commencerez à remarquer des tendances et à comprendre quels changements vous pouvez apporter pour augmenter vos profits. Commençons. </t>
  </si>
  <si>
    <t>Comment utiliser cet état des résultats</t>
  </si>
  <si>
    <r>
      <rPr>
        <rFont val="Proxima Nova"/>
        <color theme="1"/>
        <sz val="12.0"/>
      </rPr>
      <t xml:space="preserve">Bienvenue sur le modèle d’état des résultats de DoorDash. Avec ce modèle, vous serez en mesure d’analyser rapidement les finances de votre entreprise, de comprendre ce que vous faites de bien et de déterminer les points à améliorer. Il existe trois versions du modèle des résultats, répartis sur trois feuilles : </t>
    </r>
    <r>
      <rPr>
        <rFont val="Proxima Nova"/>
        <b/>
        <color theme="1"/>
        <sz val="12.0"/>
      </rPr>
      <t>vue hebdomadaire des résultats</t>
    </r>
    <r>
      <rPr>
        <rFont val="Proxima Nova"/>
        <color theme="1"/>
        <sz val="12.0"/>
      </rPr>
      <t xml:space="preserve">, </t>
    </r>
    <r>
      <rPr>
        <rFont val="Proxima Nova"/>
        <b/>
        <color theme="1"/>
        <sz val="12.0"/>
      </rPr>
      <t>vue mensuelle des résultats</t>
    </r>
    <r>
      <rPr>
        <rFont val="Proxima Nova"/>
        <color theme="1"/>
        <sz val="12.0"/>
      </rPr>
      <t xml:space="preserve"> et </t>
    </r>
    <r>
      <rPr>
        <rFont val="Proxima Nova"/>
        <b/>
        <color theme="1"/>
        <sz val="12.0"/>
      </rPr>
      <t>vue</t>
    </r>
    <r>
      <rPr>
        <rFont val="Proxima Nova"/>
        <b/>
        <color theme="1"/>
        <sz val="12.0"/>
      </rPr>
      <t xml:space="preserve"> simplifiée des résultats (mensuelle)</t>
    </r>
    <r>
      <rPr>
        <rFont val="Proxima Nova"/>
        <color theme="1"/>
        <sz val="12.0"/>
      </rPr>
      <t>. Choisissez le modèle en fonction du niveau de granularité que vous préférez.</t>
    </r>
  </si>
  <si>
    <t>Instructions étape par étape</t>
  </si>
  <si>
    <r>
      <rPr>
        <rFont val="Proxima Nova"/>
        <b/>
        <color theme="1"/>
        <sz val="12.0"/>
      </rPr>
      <t>Enregistrement des ventes :</t>
    </r>
    <r>
      <rPr>
        <rFont val="Proxima Nova"/>
        <color theme="1"/>
        <sz val="12.0"/>
      </rPr>
      <t xml:space="preserve"> cette section concerne toutes les transactions commerciales, y compris les repas pris sur place, les événements et les commandes de livraison. Si vous utilisez un système de PDV, vous pouvez rapidement générer des rapports de vente détaillés pour une période donnée. Lorsque vous établissez des rapports sur les ventes, veillez à ventiler les chiffres par catégorie (nourriture, alcool, vin, etc.) afin de pouvoir remplir avec précision la feuille de résultats.</t>
    </r>
  </si>
  <si>
    <r>
      <rPr>
        <rFont val="Proxima Nova"/>
        <b/>
        <color theme="1"/>
        <sz val="12.0"/>
      </rPr>
      <t xml:space="preserve">Enregistrement du CMV : </t>
    </r>
    <r>
      <rPr>
        <rFont val="Proxima Nova"/>
        <color theme="1"/>
        <sz val="12.0"/>
      </rPr>
      <t>le coût des marchandises vendues (CMV) comprend tous les stocks directement nécessaires à la fabrication des produits proposés au menu. Votre système de gestion des stocks peut calculer ce chiffre pour vous ou, si vous suivez vos stocks manuellement, calculez votre stock initial plus les achats effectués au cours de la période, moins le stock restant. Vous pouvez également calculer ce chiffre si vous connaissez le coût de préparation de chaque plat. Par exemple, si la préparation d’un steak vous coûte 10 $ et que vous en avez vendu 5, le CMV est de 50 $.</t>
    </r>
  </si>
  <si>
    <r>
      <rPr>
        <rFont val="Proxima Nova"/>
        <b/>
        <color theme="1"/>
        <sz val="12.0"/>
      </rPr>
      <t xml:space="preserve">Coûts de main-d’œuvre : </t>
    </r>
    <r>
      <rPr>
        <rFont val="Proxima Nova"/>
        <color theme="1"/>
        <sz val="12.0"/>
      </rPr>
      <t>tous les coûts de main-d’œuvre que vous engagez figurent dans cette section, y compris les salaires, les cotisations sociales et les avantages sociaux des employés.</t>
    </r>
  </si>
  <si>
    <r>
      <rPr>
        <rFont val="Proxima Nova"/>
        <b/>
        <color theme="1"/>
        <sz val="12.0"/>
      </rPr>
      <t xml:space="preserve">Autres dépenses d’exploitation : </t>
    </r>
    <r>
      <rPr>
        <rFont val="Proxima Nova"/>
        <color theme="1"/>
        <sz val="12.0"/>
      </rPr>
      <t xml:space="preserve">c’est ici qu’entrent en jeu le loyer, l’assurance, le marketing et les autres coûts. Il est normal que ces frais fluctuent au fil du temps en raison de dépenses imprévues ou de changements dans les factures de services publics. </t>
    </r>
  </si>
  <si>
    <r>
      <rPr>
        <rFont val="Proxima Nova"/>
        <b/>
        <color theme="1"/>
        <sz val="12.0"/>
      </rPr>
      <t>L’amortissement </t>
    </r>
    <r>
      <rPr>
        <rFont val="Proxima Nova"/>
        <color theme="1"/>
        <sz val="12.0"/>
      </rPr>
      <t xml:space="preserve">: l’amortissement peut être pris en compte pour tout équipement ou actif majeur de votre restaurant qui perd de la valeur au fil du temps. </t>
    </r>
  </si>
  <si>
    <r>
      <rPr>
        <rFont val="Proxima Nova"/>
        <b/>
        <color theme="1"/>
        <sz val="12.0"/>
      </rPr>
      <t xml:space="preserve">Bénéfice net/perte nette : </t>
    </r>
    <r>
      <rPr>
        <rFont val="Proxima Nova"/>
        <color theme="1"/>
        <sz val="12.0"/>
      </rPr>
      <t xml:space="preserve">une fois que tous vos profits et toutes vos dépenses ont été comptabilisés, la feuille de résultats génère votre bénéfice net ou votre perte nette et vous renseigne sur votre santé financière. </t>
    </r>
  </si>
  <si>
    <r>
      <rPr>
        <rFont val="Proxima Nova"/>
        <b/>
        <color rgb="FF000000"/>
        <sz val="18.0"/>
      </rPr>
      <t>Vous cherchez à augmenter vos profits?</t>
    </r>
    <r>
      <rPr>
        <rFont val="Proxima Nova"/>
        <color rgb="FF1155CC"/>
        <sz val="12.0"/>
        <u/>
      </rPr>
      <t xml:space="preserve">
Commencez à utiliser DoorDash</t>
    </r>
    <r>
      <rPr>
        <rFont val="Proxima Nova"/>
        <color rgb="FF000000"/>
        <sz val="12.0"/>
      </rPr>
      <t xml:space="preserve"> avec des commissions à 0 % pendant 30 jours. </t>
    </r>
  </si>
  <si>
    <t>État des résultats pour 
[Nom de l’entreprise]</t>
  </si>
  <si>
    <t xml:space="preserve">Pour l’année [année] </t>
  </si>
  <si>
    <t>Inscrivez les données de votre restaurant dans les cases jaunes.</t>
  </si>
  <si>
    <t>Tendance</t>
  </si>
  <si>
    <t>Total janv.</t>
  </si>
  <si>
    <t>Total févr.</t>
  </si>
  <si>
    <t>Total mars</t>
  </si>
  <si>
    <t>Total avr.</t>
  </si>
  <si>
    <t>Total mai</t>
  </si>
  <si>
    <t>Total juin</t>
  </si>
  <si>
    <t>Total juill.</t>
  </si>
  <si>
    <t>Total août</t>
  </si>
  <si>
    <t>Total sept.</t>
  </si>
  <si>
    <t>Total oct.</t>
  </si>
  <si>
    <t>Total nov.</t>
  </si>
  <si>
    <t>Total déc.</t>
  </si>
  <si>
    <t>Bilan de l’année</t>
  </si>
  <si>
    <t>Janvier %</t>
  </si>
  <si>
    <t>Février %</t>
  </si>
  <si>
    <t>Mars %</t>
  </si>
  <si>
    <t>Avril %</t>
  </si>
  <si>
    <t>Mai %</t>
  </si>
  <si>
    <t>Juin %</t>
  </si>
  <si>
    <t>Juillet %</t>
  </si>
  <si>
    <t>Août %</t>
  </si>
  <si>
    <t>Septembre %</t>
  </si>
  <si>
    <t>Octobre %</t>
  </si>
  <si>
    <t>Novembre %</t>
  </si>
  <si>
    <t>Décembre %</t>
  </si>
  <si>
    <t>Année %</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</si>
  <si>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</si>
  <si>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</si>
  <si>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</si>
  <si>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</si>
  <si>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</si>
  <si>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</si>
  <si>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</si>
  <si>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</si>
  <si>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</si>
  <si>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</si>
  <si>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</si>
  <si>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</si>
  <si>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</si>
  <si>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</si>
  <si>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</si>
  <si>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</si>
  <si>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</si>
  <si>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</si>
  <si>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</si>
  <si>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</si>
  <si>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</si>
  <si>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</si>
  <si>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</si>
  <si>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</si>
  <si>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</si>
  <si>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</si>
  <si>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</si>
  <si>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</si>
  <si>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</si>
  <si>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</si>
  <si>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</si>
  <si>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</si>
  <si>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</si>
  <si>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</si>
  <si>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</si>
  <si>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</si>
  <si>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</si>
  <si>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</si>
  <si>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</si>
  <si>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</si>
  <si>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</si>
  <si>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</si>
  <si>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</si>
  <si>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</si>
  <si>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</si>
  <si>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</si>
  <si>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</si>
  <si>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</si>
  <si>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</si>
  <si>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</si>
  <si>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</si>
  <si>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</si>
  <si>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Ventes</t>
  </si>
  <si>
    <t>Pourcentage des ventes totales</t>
  </si>
  <si>
    <t xml:space="preserve"> Nourriture sur place</t>
  </si>
  <si>
    <t>Vin sur place</t>
  </si>
  <si>
    <t>Boissons alcoolisées sur place</t>
  </si>
  <si>
    <t>Bières sur place</t>
  </si>
  <si>
    <t>Boissons non-alcoolisées sur place</t>
  </si>
  <si>
    <r>
      <rPr>
        <rFont val="Proxima Nova"/>
        <color rgb="FF696969"/>
        <sz val="14.0"/>
      </rPr>
      <t xml:space="preserve">Livraison et ramassage par un tiers
</t>
    </r>
    <r>
      <rPr>
        <rFont val="Proxima Nova"/>
        <color rgb="FF696969"/>
        <sz val="10.0"/>
      </rPr>
      <t xml:space="preserve">(Entrez le chiffre d’affaires net après le taux de commission. Pour DoorDash, trouvez les paiements dans </t>
    </r>
    <r>
      <rPr>
        <rFont val="Proxima Nova"/>
        <color rgb="FF1155CC"/>
        <sz val="10.0"/>
        <u/>
      </rPr>
      <t>l’onglet Finances</t>
    </r>
    <r>
      <rPr>
        <rFont val="Proxima Nova"/>
        <color rgb="FF696969"/>
        <sz val="10.0"/>
      </rPr>
      <t xml:space="preserve"> du Portail commerçant).</t>
    </r>
  </si>
  <si>
    <r>
      <rPr>
        <rFont val="Proxima Nova"/>
        <color rgb="FF696969"/>
        <sz val="14.0"/>
      </rPr>
      <t xml:space="preserve">Autre
</t>
    </r>
    <r>
      <rPr>
        <rFont val="Proxima Nova"/>
        <color rgb="FF696969"/>
        <sz val="10.0"/>
      </rPr>
      <t>(Si vos données nécessitent des lignes supplémentaires, ajoutez-en une au-dessus ou au-dessous de cette ligne afin qu’elle soit calculée dans le total des ventes).</t>
    </r>
  </si>
  <si>
    <t>Total des ventes</t>
  </si>
  <si>
    <t/>
  </si>
  <si>
    <r>
      <rPr>
        <rFont val="Proxima Nova"/>
        <b/>
        <color rgb="FF191919"/>
        <sz val="18.0"/>
      </rPr>
      <t>CMV</t>
    </r>
    <r>
      <rPr>
        <rFont val="Proxima Nova"/>
        <color rgb="FF191919"/>
        <sz val="18.0"/>
      </rPr>
      <t xml:space="preserve">
</t>
    </r>
    <r>
      <rPr>
        <rFont val="Proxima Nova"/>
        <color rgb="FF191919"/>
        <sz val="10.0"/>
      </rPr>
      <t>(Coût des marchandises vendues)</t>
    </r>
  </si>
  <si>
    <t>Nourriture</t>
  </si>
  <si>
    <t>Vin</t>
  </si>
  <si>
    <t>Alcool</t>
  </si>
  <si>
    <t>Bière</t>
  </si>
  <si>
    <t>Boissons non-alcoolisées</t>
  </si>
  <si>
    <t>Autre</t>
  </si>
  <si>
    <t>CMV total</t>
  </si>
  <si>
    <t>Bénéfice brut</t>
  </si>
  <si>
    <t>Coûts de main-d'œuvre</t>
  </si>
  <si>
    <t>Salarié</t>
  </si>
  <si>
    <t>Horaire</t>
  </si>
  <si>
    <t>Cotisations sociales</t>
  </si>
  <si>
    <t>Avantages</t>
  </si>
  <si>
    <t>Coût total de la main-d’œuvre</t>
  </si>
  <si>
    <t>Coût de revient de base</t>
  </si>
  <si>
    <t>Pourcentage des coûts d’exploitation</t>
  </si>
  <si>
    <t>Autres coûts d’exploitation</t>
  </si>
  <si>
    <t>Janv.</t>
  </si>
  <si>
    <t>Févr.</t>
  </si>
  <si>
    <t>Mars</t>
  </si>
  <si>
    <t>Avr.</t>
  </si>
  <si>
    <t>Mai</t>
  </si>
  <si>
    <t>Juin</t>
  </si>
  <si>
    <t>Juill.</t>
  </si>
  <si>
    <t>Août</t>
  </si>
  <si>
    <t>Sept.</t>
  </si>
  <si>
    <t>Oct.</t>
  </si>
  <si>
    <t>Nov.</t>
  </si>
  <si>
    <t>Déc.</t>
  </si>
  <si>
    <t>Total</t>
  </si>
  <si>
    <t>Loyer</t>
  </si>
  <si>
    <t>Services publics</t>
  </si>
  <si>
    <t>Impôts fonciers</t>
  </si>
  <si>
    <t>Assurance</t>
  </si>
  <si>
    <r>
      <rPr>
        <rFont val="Proxima Nova"/>
        <color rgb="FF696969"/>
        <sz val="14.0"/>
      </rPr>
      <t xml:space="preserve">Fournitures
</t>
    </r>
    <r>
      <rPr>
        <rFont val="Proxima Nova"/>
        <color rgb="FF696969"/>
        <sz val="10.0"/>
      </rPr>
      <t>(linge, serviettes, etc.)</t>
    </r>
  </si>
  <si>
    <r>
      <rPr>
        <rFont val="Proxima Nova"/>
        <color rgb="FF696969"/>
        <sz val="14.0"/>
      </rPr>
      <t xml:space="preserve">Emballage
</t>
    </r>
    <r>
      <rPr>
        <rFont val="Proxima Nova"/>
        <color rgb="FF696969"/>
        <sz val="10.0"/>
      </rPr>
      <t>(contenants pour commandes à emporter, boîtes, etc.)</t>
    </r>
  </si>
  <si>
    <t>Réparations et entretien</t>
  </si>
  <si>
    <t>Promotions et marketing</t>
  </si>
  <si>
    <t>Technologie</t>
  </si>
  <si>
    <r>
      <rPr>
        <rFont val="Proxima Nova"/>
        <color rgb="FF696969"/>
        <sz val="14.0"/>
      </rPr>
      <t xml:space="preserve">Frais généraux de l’entreprise
</t>
    </r>
    <r>
      <rPr>
        <rFont val="Proxima Nova"/>
        <color rgb="FF696969"/>
        <sz val="10.0"/>
      </rPr>
      <t>(frais de gestion, redevances de franchise, etc.)</t>
    </r>
  </si>
  <si>
    <t>Total des coûts d’exploitation</t>
  </si>
  <si>
    <t>Année</t>
  </si>
  <si>
    <t>Amortissement</t>
  </si>
  <si>
    <t>Bénéfice/Perte net</t>
  </si>
  <si>
    <t>#ERREUR!</t>
  </si>
  <si>
    <t>Pourcentage de profit/perte</t>
  </si>
  <si>
    <r>
      <rPr>
        <rFont val="Proxima Nova"/>
        <b/>
        <color rgb="FF000000"/>
        <sz val="24.0"/>
      </rPr>
      <t xml:space="preserve">Vous cherchez à augmenter la rentabilité de votre entreprise? 
</t>
    </r>
    <r>
      <rPr>
        <rFont val="Proxima Nova"/>
        <color rgb="FF000000"/>
        <sz val="12.0"/>
      </rPr>
      <t xml:space="preserve">
 DoorDash peut vous aider. Avec des options telles que l’augmentation des ventes en vous inscrivant sur le </t>
    </r>
    <r>
      <rPr>
        <rFont val="Proxima Nova"/>
        <color rgb="FF1155CC"/>
        <sz val="12.0"/>
        <u/>
      </rPr>
      <t>Marketplace DoorDash</t>
    </r>
    <r>
      <rPr>
        <rFont val="Proxima Nova"/>
        <color rgb="FF000000"/>
        <sz val="12.0"/>
      </rPr>
      <t xml:space="preserve">, ou en permettant la commande en ligne sans commission avec </t>
    </r>
    <r>
      <rPr>
        <rFont val="Proxima Nova"/>
        <color rgb="FF1155CC"/>
        <sz val="12.0"/>
        <u/>
      </rPr>
      <t>DoorDash Storefr</t>
    </r>
    <r>
      <rPr>
        <rFont val="Proxima Nova"/>
        <color rgb="FF4969F5"/>
        <sz val="12.0"/>
        <u/>
      </rPr>
      <t>ont</t>
    </r>
    <r>
      <rPr>
        <rFont val="Proxima Nova"/>
        <color rgb="FF000000"/>
        <sz val="12.0"/>
      </rPr>
      <t xml:space="preserve">, vous pouvez augmenter les ventes de votre entreprise sans augmenter les coûts de main d’œuvre, de loyer, ou d’autres frais généraux. </t>
    </r>
  </si>
  <si>
    <t>Janvier</t>
  </si>
  <si>
    <t>Février</t>
  </si>
  <si>
    <t>Avril</t>
  </si>
  <si>
    <t>Juillet</t>
  </si>
  <si>
    <t>Septembre</t>
  </si>
  <si>
    <t>Octobre</t>
  </si>
  <si>
    <t>Novembre</t>
  </si>
  <si>
    <t>Décembre</t>
  </si>
  <si>
    <r>
      <rPr>
        <rFont val="Proxima Nova"/>
        <color rgb="FF696969"/>
        <sz val="14.0"/>
      </rPr>
      <t xml:space="preserve">Livraison et ramassage par un tiers
</t>
    </r>
    <r>
      <rPr>
        <rFont val="Proxima Nova"/>
        <color rgb="FF696969"/>
        <sz val="10.0"/>
      </rPr>
      <t xml:space="preserve">(Entrez le chiffre d’affaires net après le taux de commission. Pour DoorDash, trouvez les paiements dans </t>
    </r>
    <r>
      <rPr>
        <rFont val="Proxima Nova"/>
        <color rgb="FF1155CC"/>
        <sz val="10.0"/>
        <u/>
      </rPr>
      <t>l’onglet Finances</t>
    </r>
    <r>
      <rPr>
        <rFont val="Proxima Nova"/>
        <color rgb="FF696969"/>
        <sz val="10.0"/>
      </rPr>
      <t xml:space="preserve"> du Portail commerçant).</t>
    </r>
  </si>
  <si>
    <r>
      <rPr>
        <rFont val="Proxima Nova"/>
        <color rgb="FF696969"/>
        <sz val="14.0"/>
      </rPr>
      <t xml:space="preserve">Autre
</t>
    </r>
    <r>
      <rPr>
        <rFont val="Proxima Nova"/>
        <color rgb="FF696969"/>
        <sz val="10.0"/>
      </rPr>
      <t>(Si vos données nécessitent des lignes supplémentaires, ajoutez-en une au-dessus ou au-dessous de cette ligne afin qu’elle soit calculée dans le total des ventes).</t>
    </r>
  </si>
  <si>
    <r>
      <rPr>
        <rFont val="Proxima Nova"/>
        <b/>
        <color rgb="FF191919"/>
        <sz val="18.0"/>
      </rPr>
      <t>CMV</t>
    </r>
    <r>
      <rPr>
        <rFont val="Proxima Nova"/>
        <color rgb="FF191919"/>
        <sz val="18.0"/>
      </rPr>
      <t xml:space="preserve">
</t>
    </r>
    <r>
      <rPr>
        <rFont val="Proxima Nova"/>
        <color rgb="FF191919"/>
        <sz val="10.0"/>
      </rPr>
      <t>(Coût des marchandises vendues)</t>
    </r>
  </si>
  <si>
    <t>Pourcentage du CMV total</t>
  </si>
  <si>
    <t xml:space="preserve">Alcool </t>
  </si>
  <si>
    <t>Pourcentage du coût total de la main-d’œuvre</t>
  </si>
  <si>
    <r>
      <rPr>
        <rFont val="Proxima Nova"/>
        <color rgb="FF696969"/>
        <sz val="14.0"/>
      </rPr>
      <t xml:space="preserve">Fournitures
</t>
    </r>
    <r>
      <rPr>
        <rFont val="Proxima Nova"/>
        <color rgb="FF696969"/>
        <sz val="10.0"/>
      </rPr>
      <t>(linge, serviettes, etc.)</t>
    </r>
  </si>
  <si>
    <r>
      <rPr>
        <rFont val="Proxima Nova"/>
        <color rgb="FF696969"/>
        <sz val="14.0"/>
      </rPr>
      <t xml:space="preserve">Emballage
</t>
    </r>
    <r>
      <rPr>
        <rFont val="Proxima Nova"/>
        <color rgb="FF696969"/>
        <sz val="10.0"/>
      </rPr>
      <t>(contenants pour commandes à emporter, boîtes, etc.)</t>
    </r>
  </si>
  <si>
    <t>Coûts de promotion et de marketing</t>
  </si>
  <si>
    <r>
      <rPr>
        <rFont val="Proxima Nova"/>
        <color rgb="FF696969"/>
        <sz val="14.0"/>
      </rPr>
      <t xml:space="preserve">Frais généraux de l’entreprise
</t>
    </r>
    <r>
      <rPr>
        <rFont val="Proxima Nova"/>
        <color rgb="FF696969"/>
        <sz val="10.0"/>
      </rPr>
      <t>(frais de gestion, redevances de franchise, etc.)</t>
    </r>
  </si>
  <si>
    <t>Dépréciation</t>
  </si>
  <si>
    <r>
      <rPr>
        <rFont val="Proxima Nova"/>
        <b/>
        <color rgb="FF000000"/>
        <sz val="24.0"/>
      </rPr>
      <t xml:space="preserve">Vous cherchez à augmenter la rentabilité de votre entreprise? 
</t>
    </r>
    <r>
      <rPr>
        <rFont val="Proxima Nova"/>
        <color rgb="FF000000"/>
        <sz val="12.0"/>
      </rPr>
      <t xml:space="preserve">
DoorDash peut vous aider. Avec des options telles que l’augmentation des ventes en vous inscrivant sur l’</t>
    </r>
    <r>
      <rPr>
        <rFont val="Proxima Nova"/>
        <color rgb="FF1155CC"/>
        <sz val="12.0"/>
        <u/>
      </rPr>
      <t>application DoorDash</t>
    </r>
    <r>
      <rPr>
        <rFont val="Proxima Nova"/>
        <color rgb="FF000000"/>
        <sz val="12.0"/>
      </rPr>
      <t xml:space="preserve"> ou en permettant la commande en ligne sans commission avec </t>
    </r>
    <r>
      <rPr>
        <rFont val="Proxima Nova"/>
        <color rgb="FF1155CC"/>
        <sz val="12.0"/>
        <u/>
      </rPr>
      <t>DoorDash Storefr</t>
    </r>
    <r>
      <rPr>
        <rFont val="Proxima Nova"/>
        <color rgb="FF4969F5"/>
        <sz val="12.0"/>
        <u/>
      </rPr>
      <t>ont</t>
    </r>
    <r>
      <rPr>
        <rFont val="Proxima Nova"/>
        <color rgb="FF000000"/>
        <sz val="12.0"/>
      </rPr>
      <t xml:space="preserve">, vous pouvez augmenter les ventes de votre entreprise sans augmenter les coûts de main d’œuvre, de loyer, ou d’autres frais généraux. </t>
    </r>
  </si>
  <si>
    <t>Boissons</t>
  </si>
  <si>
    <t>Livraison et ramassage par un tiers</t>
  </si>
  <si>
    <r>
      <rPr>
        <rFont val="Proxima Nova"/>
        <b/>
        <color rgb="FF191919"/>
        <sz val="18.0"/>
      </rPr>
      <t>CMV</t>
    </r>
    <r>
      <rPr>
        <rFont val="Proxima Nova"/>
        <color rgb="FF191919"/>
        <sz val="18.0"/>
      </rPr>
      <t xml:space="preserve">
</t>
    </r>
    <r>
      <rPr>
        <rFont val="Proxima Nova"/>
        <color rgb="FF191919"/>
        <sz val="10.0"/>
      </rPr>
      <t>(Coût des marchandises vendues)</t>
    </r>
  </si>
  <si>
    <t xml:space="preserve">Boissons </t>
  </si>
  <si>
    <t>Emballage</t>
  </si>
  <si>
    <t xml:space="preserve">Promotions et marketing </t>
  </si>
  <si>
    <t xml:space="preserve">Frais généraux de l’entreprise </t>
  </si>
  <si>
    <r>
      <rPr>
        <rFont val="Proxima Nova"/>
        <b/>
        <color rgb="FF000000"/>
        <sz val="24.0"/>
      </rPr>
      <t xml:space="preserve">Vous cherchez à augmenter la rentabilité de votre entreprise? 
</t>
    </r>
    <r>
      <rPr>
        <rFont val="Proxima Nova"/>
        <color rgb="FF000000"/>
        <sz val="12.0"/>
      </rPr>
      <t xml:space="preserve">
DoorDash peut vous aider. Avec des options telles que l’augmentation des ventes en vous inscrivant sur l’</t>
    </r>
    <r>
      <rPr>
        <rFont val="Proxima Nova"/>
        <color rgb="FF1155CC"/>
        <sz val="12.0"/>
        <u/>
      </rPr>
      <t>application DoorDash</t>
    </r>
    <r>
      <rPr>
        <rFont val="Proxima Nova"/>
        <color rgb="FF000000"/>
        <sz val="12.0"/>
      </rPr>
      <t xml:space="preserve"> ou en permettant la commande en ligne sans commission avec </t>
    </r>
    <r>
      <rPr>
        <rFont val="Proxima Nova"/>
        <color rgb="FF1155CC"/>
        <sz val="12.0"/>
        <u/>
      </rPr>
      <t>DoorDash Storefr</t>
    </r>
    <r>
      <rPr>
        <rFont val="Proxima Nova"/>
        <color rgb="FF4969F5"/>
        <sz val="12.0"/>
        <u/>
      </rPr>
      <t>ont</t>
    </r>
    <r>
      <rPr>
        <rFont val="Proxima Nova"/>
        <color rgb="FF000000"/>
        <sz val="12.0"/>
      </rPr>
      <t xml:space="preserve">, vous pouvez augmenter les ventes de votre entreprise sans augmenter les coûts de main d’œuvre, de loyer, ou d’autres frais généraux. </t>
    </r>
  </si>
  <si>
    <t>Exemples de dépenses variables à considérer</t>
  </si>
  <si>
    <t>Frais annuels de carte de crédit</t>
  </si>
  <si>
    <t>Auto</t>
  </si>
  <si>
    <t>Frais bancaires/de retard</t>
  </si>
  <si>
    <t>Œuvres de bienfaisance/dons</t>
  </si>
  <si>
    <t>Frais généraux de l’entreprise</t>
  </si>
  <si>
    <t>Location d’équipements</t>
  </si>
  <si>
    <t>Coûts d’événements</t>
  </si>
  <si>
    <t>Exterminateur</t>
  </si>
  <si>
    <t>Alimentation/boisson/alcool</t>
  </si>
  <si>
    <t>RH</t>
  </si>
  <si>
    <t>Offres d’emplois</t>
  </si>
  <si>
    <t>Frais juridiques</t>
  </si>
  <si>
    <t>Licences et taxes</t>
  </si>
  <si>
    <t>Linges</t>
  </si>
  <si>
    <t>Marchandise</t>
  </si>
  <si>
    <t>Musique/divertissement</t>
  </si>
  <si>
    <t>Billet à payer</t>
  </si>
  <si>
    <t>Impression et frais postaux</t>
  </si>
  <si>
    <t>Relations publiques</t>
  </si>
  <si>
    <t>Mise en réserve</t>
  </si>
  <si>
    <t>Vente au détail/marchandises</t>
  </si>
  <si>
    <t>Stockage</t>
  </si>
  <si>
    <t>Fournitures et emballages</t>
  </si>
  <si>
    <t>Transport</t>
  </si>
  <si>
    <t>Voyages</t>
  </si>
  <si>
    <t>Uniformes</t>
  </si>
  <si>
    <t>Enlèvement des déchets</t>
  </si>
  <si>
    <t>Eau</t>
  </si>
  <si>
    <t>Site Web</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</si>
</sst>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m/d/yyyy"/>
    <numFmt numFmtId="165" formatCode="&quot;$&quot;#,##0"/>
    <numFmt numFmtId="166" formatCode="&quot;$&quot;#,##0.00"/>
  </numFmts>
  <fonts count="35">
    <font>
      <sz val="10.0"/>
      <color rgb="FF000000"/>
      <name val="Roboto"/>
      <scheme val="minor"/>
    </font>
    <font>
      <b/>
      <sz val="12.0"/>
      <color theme="1"/>
      <name val="Proxima Nova"/>
    </font>
    <font>
      <b/>
      <sz val="36.0"/>
      <color theme="1"/>
      <name val="Proxima Nova"/>
    </font>
    <font>
      <b/>
      <sz val="24.0"/>
      <color rgb="FF000000"/>
      <name val="Proxima Nova"/>
    </font>
    <font>
      <sz val="12.0"/>
      <color theme="1"/>
      <name val="Proxima Nova"/>
    </font>
    <font>
      <sz val="12.0"/>
      <color rgb="FF000000"/>
      <name val="Proxima Nova"/>
    </font>
    <font>
      <sz val="10.0"/>
      <color theme="1"/>
      <name val="Arial"/>
    </font>
    <font>
      <u/>
      <sz val="12.0"/>
      <color rgb="FF000000"/>
      <name val="Proxima Nova"/>
    </font>
    <font>
      <u/>
      <sz val="10.0"/>
      <color rgb="FF0000FF"/>
      <name val="Proxima Nova"/>
    </font>
    <font>
      <sz val="10.0"/>
      <color theme="1"/>
      <name val="Proxima Nova"/>
    </font>
    <font>
      <b/>
      <sz val="14.0"/>
      <color theme="1"/>
      <name val="Proxima Nova"/>
    </font>
    <font>
      <b/>
      <sz val="10.0"/>
      <color theme="1"/>
      <name val="Proxima Nova"/>
    </font>
    <font>
      <b/>
      <sz val="20.0"/>
      <color rgb="FF191919"/>
      <name val="Proxima Nova"/>
    </font>
    <font>
      <b/>
      <sz val="14.0"/>
      <color rgb="FFFFFFFF"/>
      <name val="Proxima Nova"/>
    </font>
    <font>
      <b/>
      <sz val="12.0"/>
      <color rgb="FFFFFFFF"/>
      <name val="Proxima Nova"/>
    </font>
    <font>
      <b/>
      <sz val="10.0"/>
      <color rgb="FFFFFFFF"/>
      <name val="Proxima Nova"/>
    </font>
    <font>
      <b/>
      <sz val="12.0"/>
      <color rgb="FF191919"/>
      <name val="Proxima Nova"/>
    </font>
    <font/>
    <font>
      <b/>
      <sz val="11.0"/>
      <color rgb="FF000000"/>
      <name val="Proxima Nova"/>
    </font>
    <font>
      <b/>
      <sz val="11.0"/>
      <color rgb="FF696969"/>
      <name val="Proxima Nova"/>
    </font>
    <font>
      <b/>
      <sz val="18.0"/>
      <color theme="1"/>
      <name val="Proxima Nova"/>
    </font>
    <font>
      <sz val="14.0"/>
      <color rgb="FF696969"/>
      <name val="Proxima Nova"/>
    </font>
    <font>
      <b/>
      <sz val="12.0"/>
      <color theme="6"/>
      <name val="Proxima Nova"/>
    </font>
    <font>
      <u/>
      <sz val="14.0"/>
      <color rgb="FF696969"/>
      <name val="Proxima Nova"/>
    </font>
    <font>
      <sz val="12.0"/>
      <color rgb="FF696969"/>
      <name val="Proxima Nova"/>
    </font>
    <font>
      <sz val="11.0"/>
      <color rgb="FF000000"/>
      <name val="Proxima Nova"/>
    </font>
    <font>
      <b/>
      <sz val="20.0"/>
      <color rgb="FF696969"/>
      <name val="Proxima Nova"/>
    </font>
    <font>
      <sz val="10.0"/>
      <color rgb="FF191919"/>
      <name val="Proxima Nova"/>
    </font>
    <font>
      <sz val="14.0"/>
      <color theme="1"/>
      <name val="Proxima Nova"/>
    </font>
    <font>
      <b/>
      <sz val="11.0"/>
      <color theme="1"/>
      <name val="Proxima Nova"/>
    </font>
    <font>
      <b/>
      <sz val="12.0"/>
      <color rgb="FF000000"/>
      <name val="Proxima Nova"/>
    </font>
    <font>
      <sz val="10.0"/>
      <color theme="0"/>
      <name val="Proxima Nova"/>
    </font>
    <font>
      <u/>
      <sz val="10.0"/>
      <color rgb="FF0000FF"/>
      <name val="Proxima Nova"/>
    </font>
    <font>
      <sz val="10.0"/>
      <color theme="1"/>
      <name val="Roboto"/>
    </font>
    <font>
      <b/>
      <sz val="10.0"/>
      <color theme="1"/>
      <name val="Roboto"/>
    </font>
  </fonts>
  <fills count="10">
    <fill>
      <patternFill patternType="none"/>
    </fill>
    <fill>
      <patternFill patternType="lightGray"/>
    </fill>
    <fill>
      <patternFill patternType="solid">
        <fgColor rgb="FFFF3008"/>
        <bgColor rgb="FFFF3008"/>
      </patternFill>
    </fill>
    <fill>
      <patternFill patternType="solid">
        <fgColor rgb="FFFFFFFF"/>
        <bgColor rgb="FFFFFFFF"/>
      </patternFill>
    </fill>
    <fill>
      <patternFill patternType="solid">
        <fgColor rgb="FFF7F7F7"/>
        <bgColor rgb="FFF7F7F7"/>
      </patternFill>
    </fill>
    <fill>
      <patternFill patternType="solid">
        <fgColor rgb="FFCFE2F3"/>
        <bgColor rgb="FFCFE2F3"/>
      </patternFill>
    </fill>
    <fill>
      <patternFill patternType="solid">
        <fgColor rgb="FFFAF4C2"/>
        <bgColor rgb="FFFAF4C2"/>
      </patternFill>
    </fill>
    <fill>
      <patternFill patternType="solid">
        <fgColor rgb="FF233069"/>
        <bgColor rgb="FF233069"/>
      </patternFill>
    </fill>
    <fill>
      <patternFill patternType="solid">
        <fgColor theme="1"/>
        <bgColor theme="1"/>
      </patternFill>
    </fill>
    <fill>
      <patternFill patternType="solid">
        <fgColor rgb="FF000000"/>
        <bgColor rgb="FF000000"/>
      </patternFill>
    </fill>
  </fills>
  <borders count="38">
    <border/>
    <border>
      <left/>
      <right/>
      <top/>
      <bottom/>
    </border>
    <border>
      <left style="thick">
        <color rgb="FFFF3008"/>
      </left>
      <right style="thick">
        <color rgb="FFFF3008"/>
      </right>
      <top style="thick">
        <color rgb="FFFF3008"/>
      </top>
      <bottom/>
    </border>
    <border>
      <left style="thick">
        <color rgb="FFFF3008"/>
      </left>
      <right style="thick">
        <color rgb="FFFF3008"/>
      </right>
      <top/>
      <bottom/>
    </border>
    <border>
      <left style="thick">
        <color rgb="FFFF3008"/>
      </left>
      <right style="thick">
        <color rgb="FFFF3008"/>
      </right>
      <top/>
      <bottom style="thick">
        <color rgb="FFFF3008"/>
      </bottom>
    </border>
    <border>
      <left/>
      <top/>
      <bottom/>
    </border>
    <border>
      <right/>
      <top/>
      <bottom/>
    </border>
    <border>
      <left/>
      <right/>
      <top style="thick">
        <color rgb="FF000000"/>
      </top>
      <bottom style="thick">
        <color rgb="FF000000"/>
      </bottom>
    </border>
    <border>
      <left/>
      <right style="thick">
        <color rgb="FF000000"/>
      </right>
      <top style="thick">
        <color rgb="FF000000"/>
      </top>
      <bottom style="thick">
        <color rgb="FF000000"/>
      </bottom>
    </border>
    <border>
      <left style="thick">
        <color rgb="FF233069"/>
      </left>
      <right/>
      <top style="thick">
        <color rgb="FF233069"/>
      </top>
      <bottom style="thick">
        <color rgb="FF233069"/>
      </bottom>
    </border>
    <border>
      <left/>
      <right/>
      <top style="thick">
        <color rgb="FF233069"/>
      </top>
      <bottom style="thick">
        <color rgb="FF233069"/>
      </bottom>
    </border>
    <border>
      <left/>
      <right style="thick">
        <color rgb="FF233069"/>
      </right>
      <top style="thick">
        <color rgb="FF233069"/>
      </top>
      <bottom style="thick">
        <color rgb="FF233069"/>
      </bottom>
    </border>
    <border>
      <right style="thick">
        <color rgb="FF000000"/>
      </right>
    </border>
    <border>
      <left/>
      <right/>
      <top style="thin">
        <color rgb="FFD9D9D9"/>
      </top>
      <bottom style="thin">
        <color rgb="FFD9D9D9"/>
      </bottom>
    </border>
    <border>
      <top style="thin">
        <color rgb="FFD9D9D9"/>
      </top>
      <bottom style="thin">
        <color rgb="FFD9D9D9"/>
      </bottom>
    </border>
    <border>
      <left/>
      <right style="thick">
        <color rgb="FF000000"/>
      </right>
      <top style="thin">
        <color rgb="FFD9D9D9"/>
      </top>
      <bottom style="thin">
        <color rgb="FFD9D9D9"/>
      </bottom>
    </border>
    <border>
      <left style="thin">
        <color rgb="FF000000"/>
      </left>
      <right style="thin">
        <color rgb="FF000000"/>
      </right>
      <top style="thin">
        <color rgb="FF000000"/>
      </top>
      <bottom style="thin">
        <color rgb="FF000000"/>
      </bottom>
    </border>
    <border>
      <left/>
      <right/>
      <top/>
      <bottom style="thin">
        <color rgb="FFD9D9D9"/>
      </bottom>
    </border>
    <border>
      <left/>
      <right/>
      <top style="thin">
        <color rgb="FFD9D9D9"/>
      </top>
      <bottom/>
    </border>
    <border>
      <top style="thin">
        <color rgb="FFD9D9D9"/>
      </top>
    </border>
    <border>
      <left/>
      <right style="thick">
        <color rgb="FF000000"/>
      </right>
      <top style="thin">
        <color rgb="FFD9D9D9"/>
      </top>
      <bottom/>
    </border>
    <border>
      <left style="thick">
        <color rgb="FF233069"/>
      </left>
      <right style="thick">
        <color rgb="FF233069"/>
      </right>
      <top/>
      <bottom/>
    </border>
    <border>
      <left style="thick">
        <color rgb="FF233069"/>
      </left>
      <right style="thick">
        <color rgb="FF233069"/>
      </right>
      <bottom style="thick">
        <color rgb="FF233069"/>
      </bottom>
    </border>
    <border>
      <left/>
      <right style="thick">
        <color rgb="FF000000"/>
      </right>
      <top/>
      <bottom/>
    </border>
    <border>
      <left style="thick">
        <color rgb="FF233069"/>
      </left>
    </border>
    <border>
      <left style="thick">
        <color rgb="FF233069"/>
      </left>
      <right style="thick">
        <color rgb="FF233069"/>
      </right>
      <top style="thick">
        <color rgb="FF233069"/>
      </top>
    </border>
    <border>
      <left style="thick">
        <color rgb="FF233069"/>
      </left>
      <right style="thick">
        <color rgb="FF233069"/>
      </right>
    </border>
    <border>
      <left style="thick">
        <color rgb="FF233069"/>
      </left>
      <right style="thick">
        <color rgb="FF233069"/>
      </right>
      <top style="thick">
        <color rgb="FF233069"/>
      </top>
      <bottom style="thick">
        <color rgb="FF233069"/>
      </bottom>
    </border>
    <border>
      <left/>
      <right style="thin">
        <color rgb="FFEFEFEF"/>
      </right>
      <top/>
      <bottom/>
    </border>
    <border>
      <left style="thin">
        <color rgb="FFEFEFEF"/>
      </left>
      <right/>
      <top style="thin">
        <color rgb="FFEFEFEF"/>
      </top>
      <bottom/>
    </border>
    <border>
      <left/>
      <right/>
      <top style="thin">
        <color rgb="FFEFEFEF"/>
      </top>
      <bottom/>
    </border>
    <border>
      <left style="thin">
        <color rgb="FFEFEFEF"/>
      </left>
      <right/>
      <top/>
      <bottom/>
    </border>
    <border>
      <top/>
      <bottom/>
    </border>
    <border>
      <left style="thin">
        <color rgb="FFEFEFEF"/>
      </left>
      <right/>
      <top/>
      <bottom style="thin">
        <color rgb="FFEFEFEF"/>
      </bottom>
    </border>
    <border>
      <left/>
      <right/>
      <top/>
      <bottom style="thin">
        <color rgb="FFEFEFEF"/>
      </bottom>
    </border>
    <border>
      <left/>
      <right style="thin">
        <color rgb="FFEFEFEF"/>
      </right>
      <top style="thin">
        <color rgb="FFEFEFEF"/>
      </top>
      <bottom/>
    </border>
    <border>
      <right style="thin">
        <color rgb="FFEFEFEF"/>
      </right>
      <top/>
      <bottom/>
    </border>
    <border>
      <left/>
      <right style="thin">
        <color rgb="FFEFEFEF"/>
      </right>
      <top/>
      <bottom style="thin">
        <color rgb="FFEFEFEF"/>
      </bottom>
    </border>
  </borders>
  <cellStyleXfs count="1">
    <xf borderId="0" fillId="0" fontId="0" numFmtId="0" applyAlignment="1" applyFont="1"/>
  </cellStyleXfs>
  <cellXfs count="154">
    <xf borderId="0" fillId="0" fontId="0" numFmtId="0" xfId="0" applyAlignment="1" applyFont="1">
      <alignment readingOrder="0" shrinkToFit="0" vertical="bottom" wrapText="0"/>
    </xf>
    <xf borderId="1" fillId="2" fontId="1" numFmtId="0" xfId="0" applyAlignment="1" applyBorder="1" applyFill="1" applyFont="1">
      <alignment horizontal="left" vertical="center"/>
    </xf>
    <xf borderId="1" fillId="2" fontId="2" numFmtId="0" xfId="0" applyAlignment="1" applyBorder="1" applyFont="1">
      <alignment horizontal="left" vertical="center"/>
    </xf>
    <xf borderId="1" fillId="2" fontId="1" numFmtId="0" xfId="0" applyAlignment="1" applyBorder="1" applyFont="1">
      <alignment horizontal="left"/>
    </xf>
    <xf borderId="1" fillId="2" fontId="1" numFmtId="0" xfId="0" applyAlignment="1" applyBorder="1" applyFont="1">
      <alignment horizontal="right"/>
    </xf>
    <xf borderId="1" fillId="3" fontId="3" numFmtId="0" xfId="0" applyAlignment="1" applyBorder="1" applyFill="1" applyFont="1">
      <alignment horizontal="left"/>
    </xf>
    <xf borderId="1" fillId="3" fontId="4" numFmtId="0" xfId="0" applyBorder="1" applyFont="1"/>
    <xf borderId="1" fillId="3" fontId="3" numFmtId="0" xfId="0" applyAlignment="1" applyBorder="1" applyFont="1">
      <alignment horizontal="left" shrinkToFit="0" vertical="top" wrapText="1"/>
    </xf>
    <xf borderId="1" fillId="3" fontId="4" numFmtId="0" xfId="0" applyAlignment="1" applyBorder="1" applyFont="1">
      <alignment shrinkToFit="0" vertical="top" wrapText="1"/>
    </xf>
    <xf borderId="1" fillId="3" fontId="4" numFmtId="0" xfId="0" applyAlignment="1" applyBorder="1" applyFont="1">
      <alignment shrinkToFit="0" vertical="center" wrapText="1"/>
    </xf>
    <xf borderId="1" fillId="3" fontId="4" numFmtId="0" xfId="0" applyAlignment="1" applyBorder="1" applyFont="1">
      <alignment vertical="center"/>
    </xf>
    <xf borderId="2" fillId="3" fontId="3" numFmtId="0" xfId="0" applyAlignment="1" applyBorder="1" applyFont="1">
      <alignment horizontal="left" shrinkToFit="0" vertical="top" wrapText="1"/>
    </xf>
    <xf borderId="1" fillId="3" fontId="4" numFmtId="0" xfId="0" applyAlignment="1" applyBorder="1" applyFont="1">
      <alignment shrinkToFit="0" wrapText="1"/>
    </xf>
    <xf borderId="3" fillId="3" fontId="4" numFmtId="0" xfId="0" applyAlignment="1" applyBorder="1" applyFont="1">
      <alignment shrinkToFit="0" wrapText="1"/>
    </xf>
    <xf borderId="1" fillId="3" fontId="5" numFmtId="0" xfId="0" applyAlignment="1" applyBorder="1" applyFont="1">
      <alignment horizontal="left" shrinkToFit="0" wrapText="1"/>
    </xf>
    <xf borderId="3" fillId="3" fontId="5" numFmtId="0" xfId="0" applyAlignment="1" applyBorder="1" applyFont="1">
      <alignment horizontal="left" shrinkToFit="0" wrapText="1"/>
    </xf>
    <xf borderId="1" fillId="3" fontId="6" numFmtId="0" xfId="0" applyBorder="1" applyFont="1"/>
    <xf borderId="4" fillId="3" fontId="3" numFmtId="0" xfId="0" applyAlignment="1" applyBorder="1" applyFont="1">
      <alignment horizontal="left" shrinkToFit="0" wrapText="1"/>
    </xf>
    <xf borderId="1" fillId="4" fontId="7" numFmtId="0" xfId="0" applyAlignment="1" applyBorder="1" applyFill="1" applyFont="1">
      <alignment horizontal="left" shrinkToFit="0" wrapText="1"/>
    </xf>
    <xf borderId="0" fillId="0" fontId="8" numFmtId="0" xfId="0" applyAlignment="1" applyFont="1">
      <alignment horizontal="left" shrinkToFit="0" vertical="top" wrapText="1"/>
    </xf>
    <xf borderId="0" fillId="0" fontId="9" numFmtId="0" xfId="0" applyAlignment="1" applyFont="1">
      <alignment horizontal="left" shrinkToFit="0" vertical="top" wrapText="1"/>
    </xf>
    <xf borderId="1" fillId="2" fontId="10" numFmtId="0" xfId="0" applyAlignment="1" applyBorder="1" applyFont="1">
      <alignment horizontal="left" vertical="center"/>
    </xf>
    <xf borderId="1" fillId="2" fontId="11" numFmtId="0" xfId="0" applyAlignment="1" applyBorder="1" applyFont="1">
      <alignment horizontal="left"/>
    </xf>
    <xf borderId="1" fillId="2" fontId="11" numFmtId="0" xfId="0" applyAlignment="1" applyBorder="1" applyFont="1">
      <alignment horizontal="right"/>
    </xf>
    <xf borderId="1" fillId="2" fontId="9" numFmtId="0" xfId="0" applyAlignment="1" applyBorder="1" applyFont="1">
      <alignment horizontal="center"/>
    </xf>
    <xf borderId="1" fillId="2" fontId="9" numFmtId="0" xfId="0" applyBorder="1" applyFont="1"/>
    <xf borderId="1" fillId="4" fontId="12" numFmtId="0" xfId="0" applyAlignment="1" applyBorder="1" applyFont="1">
      <alignment horizontal="left" vertical="center"/>
    </xf>
    <xf borderId="1" fillId="4" fontId="13" numFmtId="0" xfId="0" applyAlignment="1" applyBorder="1" applyFont="1">
      <alignment horizontal="left" vertical="center"/>
    </xf>
    <xf borderId="1" fillId="4" fontId="14" numFmtId="164" xfId="0" applyAlignment="1" applyBorder="1" applyFont="1" applyNumberFormat="1">
      <alignment horizontal="left"/>
    </xf>
    <xf borderId="1" fillId="4" fontId="15" numFmtId="0" xfId="0" applyAlignment="1" applyBorder="1" applyFont="1">
      <alignment horizontal="right"/>
    </xf>
    <xf borderId="1" fillId="4" fontId="11" numFmtId="0" xfId="0" applyAlignment="1" applyBorder="1" applyFont="1">
      <alignment horizontal="right"/>
    </xf>
    <xf borderId="1" fillId="4" fontId="9" numFmtId="0" xfId="0" applyAlignment="1" applyBorder="1" applyFont="1">
      <alignment horizontal="center"/>
    </xf>
    <xf borderId="1" fillId="4" fontId="9" numFmtId="0" xfId="0" applyBorder="1" applyFont="1"/>
    <xf borderId="5" fillId="4" fontId="16" numFmtId="0" xfId="0" applyAlignment="1" applyBorder="1" applyFont="1">
      <alignment horizontal="left" vertical="top"/>
    </xf>
    <xf borderId="6" fillId="0" fontId="17" numFmtId="0" xfId="0" applyBorder="1" applyFont="1"/>
    <xf borderId="1" fillId="4" fontId="18" numFmtId="0" xfId="0" applyAlignment="1" applyBorder="1" applyFont="1">
      <alignment horizontal="left" vertical="center"/>
    </xf>
    <xf borderId="1" fillId="4" fontId="15" numFmtId="0" xfId="0" applyAlignment="1" applyBorder="1" applyFont="1">
      <alignment horizontal="right" vertical="center"/>
    </xf>
    <xf borderId="1" fillId="4" fontId="11" numFmtId="0" xfId="0" applyAlignment="1" applyBorder="1" applyFont="1">
      <alignment horizontal="left" vertical="center"/>
    </xf>
    <xf borderId="1" fillId="4" fontId="11" numFmtId="0" xfId="0" applyAlignment="1" applyBorder="1" applyFont="1">
      <alignment horizontal="right" vertical="center"/>
    </xf>
    <xf borderId="1" fillId="4" fontId="9" numFmtId="0" xfId="0" applyAlignment="1" applyBorder="1" applyFont="1">
      <alignment horizontal="center" vertical="center"/>
    </xf>
    <xf borderId="1" fillId="4" fontId="9" numFmtId="0" xfId="0" applyAlignment="1" applyBorder="1" applyFont="1">
      <alignment vertical="center"/>
    </xf>
    <xf borderId="5" fillId="4" fontId="16" numFmtId="0" xfId="0" applyAlignment="1" applyBorder="1" applyFont="1">
      <alignment horizontal="left" vertical="center"/>
    </xf>
    <xf borderId="1" fillId="4" fontId="19" numFmtId="0" xfId="0" applyAlignment="1" applyBorder="1" applyFont="1">
      <alignment horizontal="left" vertical="top"/>
    </xf>
    <xf borderId="1" fillId="4" fontId="15" numFmtId="0" xfId="0" applyAlignment="1" applyBorder="1" applyFont="1">
      <alignment horizontal="left" vertical="center"/>
    </xf>
    <xf borderId="7" fillId="4" fontId="4" numFmtId="0" xfId="0" applyBorder="1" applyFont="1"/>
    <xf borderId="8" fillId="4" fontId="1" numFmtId="0" xfId="0" applyAlignment="1" applyBorder="1" applyFont="1">
      <alignment horizontal="center"/>
    </xf>
    <xf borderId="7" fillId="4" fontId="1" numFmtId="164" xfId="0" applyAlignment="1" applyBorder="1" applyFont="1" applyNumberFormat="1">
      <alignment horizontal="right"/>
    </xf>
    <xf borderId="7" fillId="5" fontId="1" numFmtId="0" xfId="0" applyAlignment="1" applyBorder="1" applyFill="1" applyFont="1">
      <alignment horizontal="right"/>
    </xf>
    <xf borderId="9" fillId="4" fontId="1" numFmtId="0" xfId="0" applyAlignment="1" applyBorder="1" applyFont="1">
      <alignment horizontal="center"/>
    </xf>
    <xf borderId="10" fillId="4" fontId="1" numFmtId="10" xfId="0" applyBorder="1" applyFont="1" applyNumberFormat="1"/>
    <xf borderId="11" fillId="4" fontId="1" numFmtId="10" xfId="0" applyBorder="1" applyFont="1" applyNumberFormat="1"/>
    <xf borderId="0" fillId="0" fontId="20" numFmtId="0" xfId="0" applyFont="1"/>
    <xf borderId="12" fillId="0" fontId="1" numFmtId="0" xfId="0" applyAlignment="1" applyBorder="1" applyFont="1">
      <alignment horizontal="center"/>
    </xf>
    <xf borderId="0" fillId="0" fontId="4" numFmtId="0" xfId="0" applyAlignment="1" applyFont="1">
      <alignment horizontal="right"/>
    </xf>
    <xf borderId="1" fillId="5" fontId="4" numFmtId="0" xfId="0" applyAlignment="1" applyBorder="1" applyFont="1">
      <alignment horizontal="right"/>
    </xf>
    <xf borderId="13" fillId="3" fontId="4" numFmtId="165" xfId="0" applyAlignment="1" applyBorder="1" applyFont="1" applyNumberFormat="1">
      <alignment horizontal="right" vertical="center"/>
    </xf>
    <xf borderId="0" fillId="0" fontId="4" numFmtId="0" xfId="0" applyAlignment="1" applyFont="1">
      <alignment horizontal="center"/>
    </xf>
    <xf borderId="0" fillId="0" fontId="9" numFmtId="10" xfId="0" applyFont="1" applyNumberFormat="1"/>
    <xf borderId="0" fillId="0" fontId="12" numFmtId="0" xfId="0" applyFont="1"/>
    <xf borderId="1" fillId="3" fontId="4" numFmtId="0" xfId="0" applyAlignment="1" applyBorder="1" applyFont="1">
      <alignment horizontal="right"/>
    </xf>
    <xf borderId="1" fillId="3" fontId="1" numFmtId="0" xfId="0" applyBorder="1" applyFont="1"/>
    <xf borderId="14" fillId="0" fontId="21" numFmtId="0" xfId="0" applyAlignment="1" applyBorder="1" applyFont="1">
      <alignment horizontal="right" vertical="center"/>
    </xf>
    <xf borderId="15" fillId="4" fontId="22" numFmtId="0" xfId="0" applyAlignment="1" applyBorder="1" applyFont="1">
      <alignment horizontal="center" vertical="center"/>
    </xf>
    <xf borderId="13" fillId="6" fontId="4" numFmtId="165" xfId="0" applyAlignment="1" applyBorder="1" applyFill="1" applyFont="1" applyNumberFormat="1">
      <alignment horizontal="right" vertical="center"/>
    </xf>
    <xf borderId="13" fillId="5" fontId="4" numFmtId="165" xfId="0" applyAlignment="1" applyBorder="1" applyFont="1" applyNumberFormat="1">
      <alignment horizontal="right" vertical="center"/>
    </xf>
    <xf borderId="13" fillId="6" fontId="4" numFmtId="165" xfId="0" applyAlignment="1" applyBorder="1" applyFont="1" applyNumberFormat="1">
      <alignment horizontal="right"/>
    </xf>
    <xf borderId="16" fillId="0" fontId="1" numFmtId="166" xfId="0" applyAlignment="1" applyBorder="1" applyFont="1" applyNumberFormat="1">
      <alignment horizontal="center" vertical="center"/>
    </xf>
    <xf borderId="0" fillId="0" fontId="4" numFmtId="10" xfId="0" applyFont="1" applyNumberFormat="1"/>
    <xf borderId="17" fillId="6" fontId="4" numFmtId="165" xfId="0" applyAlignment="1" applyBorder="1" applyFont="1" applyNumberFormat="1">
      <alignment horizontal="right"/>
    </xf>
    <xf borderId="14" fillId="0" fontId="23" numFmtId="0" xfId="0" applyAlignment="1" applyBorder="1" applyFont="1">
      <alignment horizontal="right" shrinkToFit="0" vertical="center" wrapText="1"/>
    </xf>
    <xf borderId="18" fillId="6" fontId="4" numFmtId="165" xfId="0" applyAlignment="1" applyBorder="1" applyFont="1" applyNumberFormat="1">
      <alignment horizontal="right" vertical="center"/>
    </xf>
    <xf borderId="19" fillId="0" fontId="24" numFmtId="0" xfId="0" applyAlignment="1" applyBorder="1" applyFont="1">
      <alignment horizontal="right" shrinkToFit="0" vertical="center" wrapText="1"/>
    </xf>
    <xf borderId="20" fillId="4" fontId="22" numFmtId="0" xfId="0" applyAlignment="1" applyBorder="1" applyFont="1">
      <alignment horizontal="center" vertical="center"/>
    </xf>
    <xf borderId="1" fillId="7" fontId="13" numFmtId="0" xfId="0" applyAlignment="1" applyBorder="1" applyFill="1" applyFont="1">
      <alignment vertical="center"/>
    </xf>
    <xf borderId="1" fillId="7" fontId="13" numFmtId="0" xfId="0" applyAlignment="1" applyBorder="1" applyFont="1">
      <alignment horizontal="center" vertical="center"/>
    </xf>
    <xf borderId="1" fillId="7" fontId="13" numFmtId="165" xfId="0" applyAlignment="1" applyBorder="1" applyFont="1" applyNumberFormat="1">
      <alignment horizontal="right" vertical="center"/>
    </xf>
    <xf borderId="21" fillId="7" fontId="13" numFmtId="166" xfId="0" applyAlignment="1" applyBorder="1" applyFont="1" applyNumberFormat="1">
      <alignment horizontal="center" vertical="center"/>
    </xf>
    <xf borderId="1" fillId="3" fontId="25" numFmtId="10" xfId="0" applyBorder="1" applyFont="1" applyNumberFormat="1"/>
    <xf borderId="0" fillId="0" fontId="26" numFmtId="0" xfId="0" applyFont="1"/>
    <xf borderId="0" fillId="0" fontId="4" numFmtId="165" xfId="0" applyAlignment="1" applyFont="1" applyNumberFormat="1">
      <alignment horizontal="right"/>
    </xf>
    <xf borderId="22" fillId="0" fontId="4" numFmtId="0" xfId="0" applyAlignment="1" applyBorder="1" applyFont="1">
      <alignment horizontal="center"/>
    </xf>
    <xf borderId="0" fillId="0" fontId="27" numFmtId="0" xfId="0" applyAlignment="1" applyFont="1">
      <alignment shrinkToFit="0" wrapText="1"/>
    </xf>
    <xf borderId="12" fillId="0" fontId="1" numFmtId="0" xfId="0" applyAlignment="1" applyBorder="1" applyFont="1">
      <alignment horizontal="center" shrinkToFit="0" wrapText="1"/>
    </xf>
    <xf borderId="1" fillId="3" fontId="5" numFmtId="10" xfId="0" applyBorder="1" applyFont="1" applyNumberFormat="1"/>
    <xf borderId="0" fillId="0" fontId="21" numFmtId="0" xfId="0" applyAlignment="1" applyFont="1">
      <alignment horizontal="right" vertical="center"/>
    </xf>
    <xf borderId="1" fillId="6" fontId="4" numFmtId="165" xfId="0" applyAlignment="1" applyBorder="1" applyFont="1" applyNumberFormat="1">
      <alignment horizontal="right" vertical="center"/>
    </xf>
    <xf borderId="16" fillId="7" fontId="13" numFmtId="166" xfId="0" applyAlignment="1" applyBorder="1" applyFont="1" applyNumberFormat="1">
      <alignment horizontal="center" vertical="center"/>
    </xf>
    <xf borderId="0" fillId="0" fontId="28" numFmtId="10" xfId="0" applyFont="1" applyNumberFormat="1"/>
    <xf borderId="1" fillId="8" fontId="13" numFmtId="0" xfId="0" applyAlignment="1" applyBorder="1" applyFill="1" applyFont="1">
      <alignment vertical="center"/>
    </xf>
    <xf borderId="1" fillId="8" fontId="13" numFmtId="0" xfId="0" applyAlignment="1" applyBorder="1" applyFont="1">
      <alignment horizontal="center" vertical="center"/>
    </xf>
    <xf borderId="1" fillId="8" fontId="13" numFmtId="165" xfId="0" applyAlignment="1" applyBorder="1" applyFont="1" applyNumberFormat="1">
      <alignment horizontal="right" vertical="center"/>
    </xf>
    <xf borderId="1" fillId="9" fontId="13" numFmtId="165" xfId="0" applyAlignment="1" applyBorder="1" applyFill="1" applyFont="1" applyNumberFormat="1">
      <alignment horizontal="right" vertical="center"/>
    </xf>
    <xf borderId="16" fillId="9" fontId="13" numFmtId="166" xfId="0" applyAlignment="1" applyBorder="1" applyFont="1" applyNumberFormat="1">
      <alignment horizontal="center" vertical="center"/>
    </xf>
    <xf borderId="0" fillId="0" fontId="9" numFmtId="0" xfId="0" applyAlignment="1" applyFont="1">
      <alignment vertical="center"/>
    </xf>
    <xf borderId="12" fillId="0" fontId="1" numFmtId="0" xfId="0" applyAlignment="1" applyBorder="1" applyFont="1">
      <alignment horizontal="center" vertical="center"/>
    </xf>
    <xf borderId="0" fillId="0" fontId="4" numFmtId="165" xfId="0" applyAlignment="1" applyFont="1" applyNumberFormat="1">
      <alignment horizontal="right" vertical="center"/>
    </xf>
    <xf borderId="22" fillId="0" fontId="4" numFmtId="0" xfId="0" applyAlignment="1" applyBorder="1" applyFont="1">
      <alignment horizontal="center" vertical="center"/>
    </xf>
    <xf borderId="0" fillId="0" fontId="9" numFmtId="10" xfId="0" applyAlignment="1" applyFont="1" applyNumberFormat="1">
      <alignment vertical="center"/>
    </xf>
    <xf borderId="1" fillId="3" fontId="25" numFmtId="10" xfId="0" applyAlignment="1" applyBorder="1" applyFont="1" applyNumberFormat="1">
      <alignment vertical="center"/>
    </xf>
    <xf borderId="23" fillId="4" fontId="22" numFmtId="0" xfId="0" applyAlignment="1" applyBorder="1" applyFont="1">
      <alignment horizontal="center" vertical="center"/>
    </xf>
    <xf borderId="1" fillId="9" fontId="13" numFmtId="0" xfId="0" applyAlignment="1" applyBorder="1" applyFont="1">
      <alignment vertical="center"/>
    </xf>
    <xf borderId="1" fillId="9" fontId="13" numFmtId="0" xfId="0" applyAlignment="1" applyBorder="1" applyFont="1">
      <alignment horizontal="center" vertical="center"/>
    </xf>
    <xf borderId="1" fillId="3" fontId="1" numFmtId="165" xfId="0" applyBorder="1" applyFont="1" applyNumberFormat="1"/>
    <xf borderId="0" fillId="0" fontId="1" numFmtId="165" xfId="0" applyAlignment="1" applyFont="1" applyNumberFormat="1">
      <alignment horizontal="right"/>
    </xf>
    <xf borderId="10" fillId="4" fontId="29" numFmtId="10" xfId="0" applyAlignment="1" applyBorder="1" applyFont="1" applyNumberFormat="1">
      <alignment horizontal="left"/>
    </xf>
    <xf borderId="10" fillId="4" fontId="29" numFmtId="0" xfId="0" applyAlignment="1" applyBorder="1" applyFont="1">
      <alignment horizontal="left"/>
    </xf>
    <xf borderId="24" fillId="0" fontId="4" numFmtId="10" xfId="0" applyAlignment="1" applyBorder="1" applyFont="1" applyNumberFormat="1">
      <alignment horizontal="right"/>
    </xf>
    <xf borderId="25" fillId="0" fontId="4" numFmtId="166" xfId="0" applyAlignment="1" applyBorder="1" applyFont="1" applyNumberFormat="1">
      <alignment horizontal="center" vertical="center"/>
    </xf>
    <xf borderId="0" fillId="0" fontId="4" numFmtId="10" xfId="0" applyAlignment="1" applyFont="1" applyNumberFormat="1">
      <alignment vertical="center"/>
    </xf>
    <xf borderId="26" fillId="0" fontId="4" numFmtId="166" xfId="0" applyAlignment="1" applyBorder="1" applyFont="1" applyNumberFormat="1">
      <alignment horizontal="center" vertical="center"/>
    </xf>
    <xf borderId="14" fillId="0" fontId="21" numFmtId="0" xfId="0" applyAlignment="1" applyBorder="1" applyFont="1">
      <alignment horizontal="right" shrinkToFit="0" vertical="center" wrapText="1"/>
    </xf>
    <xf borderId="13" fillId="7" fontId="13" numFmtId="4" xfId="0" applyAlignment="1" applyBorder="1" applyFont="1" applyNumberFormat="1">
      <alignment horizontal="right" vertical="center"/>
    </xf>
    <xf borderId="0" fillId="0" fontId="26" numFmtId="0" xfId="0" applyAlignment="1" applyFont="1">
      <alignment vertical="center"/>
    </xf>
    <xf borderId="12" fillId="0" fontId="30" numFmtId="0" xfId="0" applyAlignment="1" applyBorder="1" applyFont="1">
      <alignment horizontal="center" vertical="center"/>
    </xf>
    <xf borderId="0" fillId="0" fontId="4" numFmtId="0" xfId="0" applyAlignment="1" applyFont="1">
      <alignment horizontal="center" vertical="center"/>
    </xf>
    <xf borderId="0" fillId="0" fontId="12" numFmtId="0" xfId="0" applyAlignment="1" applyFont="1">
      <alignment vertical="center"/>
    </xf>
    <xf borderId="20" fillId="4" fontId="30" numFmtId="0" xfId="0" applyAlignment="1" applyBorder="1" applyFont="1">
      <alignment horizontal="left" vertical="center"/>
    </xf>
    <xf borderId="27" fillId="0" fontId="4" numFmtId="165" xfId="0" applyAlignment="1" applyBorder="1" applyFont="1" applyNumberFormat="1">
      <alignment horizontal="center" vertical="center"/>
    </xf>
    <xf borderId="1" fillId="7" fontId="13" numFmtId="4" xfId="0" applyAlignment="1" applyBorder="1" applyFont="1" applyNumberFormat="1">
      <alignment horizontal="right" vertical="center"/>
    </xf>
    <xf borderId="1" fillId="9" fontId="13" numFmtId="10" xfId="0" applyAlignment="1" applyBorder="1" applyFont="1" applyNumberFormat="1">
      <alignment horizontal="right" vertical="center"/>
    </xf>
    <xf borderId="1" fillId="9" fontId="13" numFmtId="10" xfId="0" applyAlignment="1" applyBorder="1" applyFont="1" applyNumberFormat="1">
      <alignment horizontal="center" vertical="center"/>
    </xf>
    <xf borderId="0" fillId="0" fontId="9" numFmtId="0" xfId="0" applyFont="1"/>
    <xf borderId="0" fillId="0" fontId="9" numFmtId="0" xfId="0" applyAlignment="1" applyFont="1">
      <alignment horizontal="center"/>
    </xf>
    <xf borderId="0" fillId="0" fontId="9" numFmtId="0" xfId="0" applyAlignment="1" applyFont="1">
      <alignment horizontal="right"/>
    </xf>
    <xf borderId="0" fillId="0" fontId="9" numFmtId="0" xfId="0" applyAlignment="1" applyFont="1">
      <alignment horizontal="left" shrinkToFit="0" wrapText="1"/>
    </xf>
    <xf borderId="28" fillId="4" fontId="9" numFmtId="0" xfId="0" applyAlignment="1" applyBorder="1" applyFont="1">
      <alignment horizontal="right"/>
    </xf>
    <xf borderId="29" fillId="4" fontId="9" numFmtId="0" xfId="0" applyAlignment="1" applyBorder="1" applyFont="1">
      <alignment horizontal="left" shrinkToFit="0" wrapText="1"/>
    </xf>
    <xf borderId="30" fillId="4" fontId="9" numFmtId="0" xfId="0" applyAlignment="1" applyBorder="1" applyFont="1">
      <alignment horizontal="left" shrinkToFit="0" wrapText="1"/>
    </xf>
    <xf borderId="31" fillId="4" fontId="9" numFmtId="0" xfId="0" applyAlignment="1" applyBorder="1" applyFont="1">
      <alignment horizontal="left" shrinkToFit="0" wrapText="1"/>
    </xf>
    <xf borderId="1" fillId="4" fontId="9" numFmtId="0" xfId="0" applyAlignment="1" applyBorder="1" applyFont="1">
      <alignment horizontal="left" shrinkToFit="0" wrapText="1"/>
    </xf>
    <xf borderId="1" fillId="4" fontId="31" numFmtId="0" xfId="0" applyAlignment="1" applyBorder="1" applyFont="1">
      <alignment horizontal="left" shrinkToFit="0" wrapText="1"/>
    </xf>
    <xf borderId="5" fillId="4" fontId="32" numFmtId="0" xfId="0" applyAlignment="1" applyBorder="1" applyFont="1">
      <alignment horizontal="left" shrinkToFit="0" vertical="top" wrapText="1"/>
    </xf>
    <xf borderId="32" fillId="0" fontId="17" numFmtId="0" xfId="0" applyBorder="1" applyFont="1"/>
    <xf borderId="1" fillId="4" fontId="9" numFmtId="0" xfId="0" applyAlignment="1" applyBorder="1" applyFont="1">
      <alignment horizontal="left" shrinkToFit="0" vertical="top" wrapText="1"/>
    </xf>
    <xf borderId="33" fillId="4" fontId="9" numFmtId="0" xfId="0" applyAlignment="1" applyBorder="1" applyFont="1">
      <alignment horizontal="right"/>
    </xf>
    <xf borderId="34" fillId="4" fontId="9" numFmtId="0" xfId="0" applyAlignment="1" applyBorder="1" applyFont="1">
      <alignment horizontal="right"/>
    </xf>
    <xf borderId="1" fillId="4" fontId="14" numFmtId="0" xfId="0" applyAlignment="1" applyBorder="1" applyFont="1">
      <alignment horizontal="left"/>
    </xf>
    <xf borderId="7" fillId="4" fontId="1" numFmtId="0" xfId="0" applyAlignment="1" applyBorder="1" applyFont="1">
      <alignment horizontal="right"/>
    </xf>
    <xf borderId="25" fillId="0" fontId="1" numFmtId="166" xfId="0" applyAlignment="1" applyBorder="1" applyFont="1" applyNumberFormat="1">
      <alignment horizontal="center" vertical="center"/>
    </xf>
    <xf borderId="26" fillId="0" fontId="1" numFmtId="166" xfId="0" applyAlignment="1" applyBorder="1" applyFont="1" applyNumberFormat="1">
      <alignment horizontal="center" vertical="center"/>
    </xf>
    <xf borderId="15" fillId="4" fontId="22" numFmtId="0" xfId="0" applyAlignment="1" applyBorder="1" applyFont="1">
      <alignment horizontal="center" shrinkToFit="0" vertical="center" wrapText="1"/>
    </xf>
    <xf borderId="20" fillId="4" fontId="22" numFmtId="0" xfId="0" applyAlignment="1" applyBorder="1" applyFont="1">
      <alignment horizontal="center" shrinkToFit="0" vertical="center" wrapText="1"/>
    </xf>
    <xf borderId="21" fillId="8" fontId="13" numFmtId="166" xfId="0" applyAlignment="1" applyBorder="1" applyFont="1" applyNumberFormat="1">
      <alignment horizontal="center" vertical="center"/>
    </xf>
    <xf borderId="23" fillId="4" fontId="22" numFmtId="0" xfId="0" applyAlignment="1" applyBorder="1" applyFont="1">
      <alignment horizontal="center" shrinkToFit="0" vertical="center" wrapText="1"/>
    </xf>
    <xf borderId="21" fillId="9" fontId="13" numFmtId="165" xfId="0" applyAlignment="1" applyBorder="1" applyFont="1" applyNumberFormat="1">
      <alignment horizontal="center" vertical="center"/>
    </xf>
    <xf borderId="20" fillId="4" fontId="30" numFmtId="0" xfId="0" applyAlignment="1" applyBorder="1" applyFont="1">
      <alignment horizontal="center" shrinkToFit="0" vertical="center" wrapText="1"/>
    </xf>
    <xf borderId="1" fillId="7" fontId="13" numFmtId="166" xfId="0" applyAlignment="1" applyBorder="1" applyFont="1" applyNumberFormat="1">
      <alignment horizontal="center" vertical="center"/>
    </xf>
    <xf borderId="30" fillId="4" fontId="9" numFmtId="0" xfId="0" applyAlignment="1" applyBorder="1" applyFont="1">
      <alignment horizontal="right"/>
    </xf>
    <xf borderId="35" fillId="4" fontId="9" numFmtId="0" xfId="0" applyAlignment="1" applyBorder="1" applyFont="1">
      <alignment horizontal="right"/>
    </xf>
    <xf borderId="36" fillId="0" fontId="17" numFmtId="0" xfId="0" applyBorder="1" applyFont="1"/>
    <xf borderId="1" fillId="4" fontId="9" numFmtId="0" xfId="0" applyAlignment="1" applyBorder="1" applyFont="1">
      <alignment horizontal="right"/>
    </xf>
    <xf borderId="37" fillId="4" fontId="9" numFmtId="0" xfId="0" applyAlignment="1" applyBorder="1" applyFont="1">
      <alignment horizontal="right"/>
    </xf>
    <xf borderId="0" fillId="0" fontId="33" numFmtId="0" xfId="0" applyFont="1"/>
    <xf borderId="0" fillId="0" fontId="34"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219075</xdr:colOff>
      <xdr:row>0</xdr:row>
      <xdr:rowOff>285750</xdr:rowOff>
    </xdr:from>
    <xdr:ext cx="4181475" cy="1905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0</xdr:row>
      <xdr:rowOff>247650</xdr:rowOff>
    </xdr:from>
    <xdr:ext cx="3619500" cy="1905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0</xdr:row>
      <xdr:rowOff>247650</xdr:rowOff>
    </xdr:from>
    <xdr:ext cx="3619500" cy="1905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60</xdr:row>
      <xdr:rowOff>152400</xdr:rowOff>
    </xdr:from>
    <xdr:ext cx="2200275" cy="39528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0</xdr:row>
      <xdr:rowOff>247650</xdr:rowOff>
    </xdr:from>
    <xdr:ext cx="3619500" cy="1905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49</xdr:row>
      <xdr:rowOff>152400</xdr:rowOff>
    </xdr:from>
    <xdr:ext cx="2200275" cy="39528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FF3008"/>
      </a:accent1>
      <a:accent2>
        <a:srgbClr val="4969F5"/>
      </a:accent2>
      <a:accent3>
        <a:srgbClr val="233069"/>
      </a:accent3>
      <a:accent4>
        <a:srgbClr val="810B00"/>
      </a:accent4>
      <a:accent5>
        <a:srgbClr val="FA7463"/>
      </a:accent5>
      <a:accent6>
        <a:srgbClr val="17A3A9"/>
      </a:accent6>
      <a:hlink>
        <a:srgbClr val="4969F5"/>
      </a:hlink>
      <a:folHlink>
        <a:srgbClr val="4969F5"/>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get.doordash.com/?utm_source=Web&amp;utm_medium=Direct&amp;utm_campaign=MX_US_DIR_OCT_SHD_MKT_RES_BOF_SSM_ENG_5_CUSXXX___Downloadable-Q321-Profit-Loss-Statement-Template"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et.doordash.com/en-us/learning-center/financials?utm_source=Web&amp;utm_medium=Direct&amp;utm_campaign=MX_US_DIR_OCT_SHD_MKT_RES_BOF_SSM_ENG_5_CUSXXX___Downloadable-Q321-Profit-Loss-Statement-Template" TargetMode="External"/><Relationship Id="rId2" Type="http://schemas.openxmlformats.org/officeDocument/2006/relationships/hyperlink" Target="http://get.doordash.com/products/marketplace?utm_source=Web&amp;utm_medium=Direct&amp;utm_campaign=MX_US_DIR_OCT_SHD_MKT_RES_BOF_SSM_ENG_5_CUSXXX___Downloadable-Q321-Profit-Loss-Statement-Template"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get.doordash.com/en-us/learning-center/financials?utm_source=Web&amp;utm_medium=Direct&amp;utm_campaign=MX_US_DIR_OCT_SHD_MKT_RES_BOF_SSM_ENG_5_CUSXXX___Downloadable-Q321-Profit-Loss-Statement-Template" TargetMode="External"/><Relationship Id="rId2" Type="http://schemas.openxmlformats.org/officeDocument/2006/relationships/hyperlink" Target="http://get.doordash.com/products/marketplace?utm_source=Web&amp;utm_medium=Direct&amp;utm_campaign=MX_US_DIR_OCT_SHD_MKT_RES_BOF_SSM_ENG_5_CUSXXX___Downloadable-Q321-Profit-Loss-Statement-Template"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get.doordash.com/products/marketplace?utm_source=Web&amp;utm_medium=Direct&amp;utm_campaign=MX_US_DIR_OCT_SHD_MKT_RES_BOF_SSM_ENG_5_CUSXXX___Downloadable-Q321-Profit-Loss-Statement-Template"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2.63" defaultRowHeight="15.0"/>
  <cols>
    <col customWidth="1" min="1" max="1" width="3.38"/>
    <col customWidth="1" min="2" max="2" width="130.25"/>
    <col customWidth="1" min="3" max="3" width="3.75"/>
    <col customWidth="1" min="4" max="6" width="12.63"/>
  </cols>
  <sheetData>
    <row r="1" ht="61.5" customHeight="1">
      <c r="A1" s="1"/>
      <c r="B1" s="1"/>
      <c r="C1" s="2" t="s">
        <v>0</v>
      </c>
      <c r="D1" s="3"/>
      <c r="E1" s="4"/>
      <c r="F1" s="4"/>
    </row>
    <row r="2" ht="15.75" customHeight="1">
      <c r="A2" s="5"/>
      <c r="B2" s="5"/>
      <c r="C2" s="6"/>
      <c r="D2" s="6"/>
      <c r="E2" s="6"/>
      <c r="F2" s="6"/>
    </row>
    <row r="3" ht="15.75" customHeight="1">
      <c r="A3" s="5"/>
      <c r="B3" s="7" t="s">
        <v>1</v>
      </c>
      <c r="C3" s="6"/>
      <c r="D3" s="6"/>
      <c r="E3" s="6"/>
      <c r="F3" s="6"/>
    </row>
    <row r="4" ht="15.75" customHeight="1">
      <c r="A4" s="5"/>
      <c r="B4" s="8" t="s">
        <v>2</v>
      </c>
      <c r="C4" s="6"/>
      <c r="D4" s="6"/>
      <c r="E4" s="6"/>
      <c r="F4" s="6"/>
    </row>
    <row r="5" ht="15.75" customHeight="1">
      <c r="A5" s="5"/>
      <c r="B5" s="5"/>
      <c r="C5" s="6"/>
      <c r="D5" s="6"/>
      <c r="E5" s="6"/>
      <c r="F5" s="6"/>
    </row>
    <row r="6" ht="41.25" customHeight="1">
      <c r="A6" s="5"/>
      <c r="B6" s="7" t="s">
        <v>3</v>
      </c>
      <c r="C6" s="6"/>
      <c r="D6" s="6"/>
      <c r="E6" s="6"/>
      <c r="F6" s="6"/>
    </row>
    <row r="7" ht="15.75" customHeight="1">
      <c r="A7" s="9"/>
      <c r="B7" s="8" t="s">
        <v>4</v>
      </c>
      <c r="C7" s="10"/>
      <c r="D7" s="10"/>
      <c r="E7" s="10"/>
      <c r="F7" s="10"/>
    </row>
    <row r="8" ht="27.75" customHeight="1">
      <c r="A8" s="5"/>
      <c r="B8" s="5"/>
      <c r="C8" s="6"/>
      <c r="D8" s="6"/>
      <c r="E8" s="6"/>
      <c r="F8" s="6"/>
    </row>
    <row r="9" ht="41.25" customHeight="1">
      <c r="A9" s="5"/>
      <c r="B9" s="11" t="s">
        <v>5</v>
      </c>
      <c r="C9" s="6"/>
      <c r="D9" s="6"/>
      <c r="E9" s="6"/>
      <c r="F9" s="6"/>
    </row>
    <row r="10" ht="15.75" customHeight="1">
      <c r="A10" s="12"/>
      <c r="B10" s="13"/>
      <c r="C10" s="6"/>
      <c r="D10" s="6"/>
      <c r="E10" s="6"/>
      <c r="F10" s="6"/>
    </row>
    <row r="11" ht="15.75" customHeight="1">
      <c r="A11" s="12"/>
      <c r="B11" s="13" t="s">
        <v>6</v>
      </c>
      <c r="C11" s="6"/>
      <c r="D11" s="6"/>
      <c r="E11" s="6"/>
      <c r="F11" s="6"/>
    </row>
    <row r="12" ht="15.75" customHeight="1">
      <c r="A12" s="14"/>
      <c r="B12" s="13"/>
      <c r="C12" s="6"/>
      <c r="D12" s="6"/>
      <c r="E12" s="6"/>
      <c r="F12" s="6"/>
    </row>
    <row r="13" ht="15.75" customHeight="1">
      <c r="A13" s="14"/>
      <c r="B13" s="13" t="s">
        <v>7</v>
      </c>
      <c r="C13" s="6"/>
      <c r="D13" s="6"/>
      <c r="E13" s="6"/>
      <c r="F13" s="6"/>
    </row>
    <row r="14" ht="15.75" customHeight="1">
      <c r="A14" s="14"/>
      <c r="B14" s="13"/>
      <c r="C14" s="6"/>
      <c r="D14" s="6"/>
      <c r="E14" s="6"/>
      <c r="F14" s="6"/>
    </row>
    <row r="15" ht="15.75" customHeight="1">
      <c r="A15" s="14"/>
      <c r="B15" s="13" t="s">
        <v>8</v>
      </c>
      <c r="C15" s="6"/>
      <c r="D15" s="6"/>
      <c r="E15" s="6"/>
      <c r="F15" s="6"/>
    </row>
    <row r="16" ht="15.75" customHeight="1">
      <c r="A16" s="14"/>
      <c r="B16" s="13"/>
      <c r="C16" s="6"/>
      <c r="D16" s="6"/>
      <c r="E16" s="6"/>
      <c r="F16" s="6"/>
    </row>
    <row r="17" ht="15.75" customHeight="1">
      <c r="A17" s="14"/>
      <c r="B17" s="13" t="s">
        <v>9</v>
      </c>
      <c r="C17" s="6"/>
      <c r="D17" s="6"/>
      <c r="E17" s="6"/>
      <c r="F17" s="6"/>
    </row>
    <row r="18" ht="15.75" customHeight="1">
      <c r="A18" s="14"/>
      <c r="B18" s="13"/>
      <c r="C18" s="6"/>
      <c r="D18" s="6"/>
      <c r="E18" s="6"/>
      <c r="F18" s="6"/>
    </row>
    <row r="19" ht="15.75" customHeight="1">
      <c r="A19" s="14"/>
      <c r="B19" s="13" t="s">
        <v>10</v>
      </c>
      <c r="C19" s="6"/>
      <c r="D19" s="6"/>
      <c r="E19" s="6"/>
      <c r="F19" s="6"/>
    </row>
    <row r="20" ht="15.75" customHeight="1">
      <c r="A20" s="14"/>
      <c r="B20" s="15"/>
      <c r="C20" s="6"/>
      <c r="D20" s="6"/>
      <c r="E20" s="6"/>
      <c r="F20" s="6"/>
    </row>
    <row r="21" ht="15.75" customHeight="1">
      <c r="A21" s="14"/>
      <c r="B21" s="13" t="s">
        <v>11</v>
      </c>
      <c r="C21" s="6"/>
      <c r="D21" s="6"/>
      <c r="E21" s="6"/>
      <c r="F21" s="6"/>
    </row>
    <row r="22" ht="15.75" customHeight="1">
      <c r="A22" s="16"/>
      <c r="B22" s="17"/>
      <c r="C22" s="16"/>
      <c r="D22" s="16"/>
      <c r="E22" s="16"/>
      <c r="F22" s="16"/>
    </row>
    <row r="23" ht="15.75" customHeight="1">
      <c r="A23" s="14"/>
      <c r="B23" s="14"/>
      <c r="C23" s="6"/>
      <c r="D23" s="6"/>
      <c r="E23" s="6"/>
      <c r="F23" s="6"/>
    </row>
    <row r="24" ht="15.75" customHeight="1">
      <c r="A24" s="14"/>
      <c r="B24" s="18" t="s">
        <v>12</v>
      </c>
      <c r="C24" s="6"/>
      <c r="D24" s="6"/>
      <c r="E24" s="6"/>
      <c r="F24" s="6"/>
    </row>
    <row r="25" ht="15.75" customHeight="1">
      <c r="A25" s="6"/>
      <c r="B25" s="6"/>
      <c r="C25" s="6"/>
      <c r="D25" s="6"/>
      <c r="E25" s="6"/>
      <c r="F25" s="6"/>
    </row>
    <row r="26" ht="48.0" customHeight="1">
      <c r="A26" s="6"/>
      <c r="B26" s="19" t="str">
        <f>HYPERLINK("https://get.doordash.com/?utm_source=Web&amp;utm_medium=Direct&amp;utm_campaign=MX_US_DIR_OCT_SHD_MKT_RES_BOF_SSM_ENG_5_CUSXXX___Downloadable-Q321-Profit-Loss-Statement-Template",_xludf.IMAGE("https://i.ibb.co/RScTLr9/button-Get-started-v02-red-2x.png",4,54,208))</f>
        <v>#NAME?</v>
      </c>
      <c r="C26" s="20"/>
      <c r="D26" s="20"/>
      <c r="E26" s="6"/>
      <c r="F26" s="6"/>
    </row>
    <row r="27" ht="15.75" customHeight="1">
      <c r="A27" s="6"/>
      <c r="B27" s="6"/>
      <c r="C27" s="6"/>
      <c r="D27" s="6"/>
      <c r="E27" s="6"/>
      <c r="F27" s="6"/>
    </row>
    <row r="28" ht="15.75" customHeight="1">
      <c r="A28" s="6"/>
      <c r="B28" s="6"/>
      <c r="C28" s="6"/>
      <c r="D28" s="6"/>
      <c r="E28" s="6"/>
      <c r="F28" s="6"/>
    </row>
    <row r="29" ht="15.75" customHeight="1">
      <c r="A29" s="6"/>
      <c r="B29" s="6"/>
      <c r="C29" s="6"/>
      <c r="D29" s="6"/>
      <c r="E29" s="6"/>
      <c r="F29" s="6"/>
    </row>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hyperlinks>
    <hyperlink r:id="rId1" ref="B24"/>
  </hyperlinks>
  <printOptions/>
  <pageMargins bottom="1.0" footer="0.0" header="0.0" left="0.75" right="0.75" top="1.0"/>
  <pageSetup orientation="portrait"/>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39.13"/>
    <col customWidth="1" min="2" max="2" width="36.88"/>
    <col customWidth="1" min="3" max="14" width="13.0"/>
    <col customWidth="1" min="15" max="15" width="15.38"/>
    <col customWidth="1" min="16" max="52" width="13.0"/>
    <col customWidth="1" min="53" max="53" width="13.75"/>
    <col customWidth="1" min="54" max="54" width="13.63"/>
    <col customWidth="1" min="55" max="63" width="13.0"/>
    <col customWidth="1" min="64" max="65" width="13.75"/>
    <col customWidth="1" min="66" max="66" width="13.0"/>
    <col customWidth="1" min="67" max="67" width="20.13"/>
    <col customWidth="1" min="68" max="68" width="10.75"/>
    <col customWidth="1" min="69" max="69" width="10.88"/>
    <col customWidth="1" min="70" max="73" width="9.13"/>
    <col customWidth="1" min="74" max="74" width="9.75"/>
    <col customWidth="1" min="75" max="75" width="9.13"/>
    <col customWidth="1" min="76" max="76" width="15.0"/>
    <col customWidth="1" min="77" max="77" width="11.88"/>
    <col customWidth="1" min="78" max="78" width="14.38"/>
    <col customWidth="1" min="79" max="79" width="14.25"/>
    <col customWidth="1" min="80" max="80" width="10.25"/>
  </cols>
  <sheetData>
    <row r="1" ht="56.25" customHeight="1">
      <c r="A1" s="21"/>
      <c r="B1" s="21"/>
      <c r="C1" s="22"/>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4"/>
      <c r="BP1" s="25"/>
      <c r="BQ1" s="25"/>
      <c r="BR1" s="25"/>
      <c r="BS1" s="25"/>
      <c r="BT1" s="25"/>
      <c r="BU1" s="25"/>
      <c r="BV1" s="25"/>
      <c r="BW1" s="25"/>
      <c r="BX1" s="25"/>
      <c r="BY1" s="25"/>
      <c r="BZ1" s="25"/>
      <c r="CA1" s="25"/>
      <c r="CB1" s="25"/>
    </row>
    <row r="2" ht="57.75" customHeight="1">
      <c r="A2" s="26" t="s">
        <v>13</v>
      </c>
      <c r="B2" s="27"/>
      <c r="C2" s="28"/>
      <c r="D2" s="29"/>
      <c r="E2" s="29"/>
      <c r="F2" s="29"/>
      <c r="G2" s="29"/>
      <c r="H2" s="29"/>
      <c r="I2" s="29"/>
      <c r="J2" s="29"/>
      <c r="K2" s="29"/>
      <c r="L2" s="29"/>
      <c r="M2" s="29"/>
      <c r="N2" s="29"/>
      <c r="O2" s="29"/>
      <c r="P2" s="29"/>
      <c r="Q2" s="30"/>
      <c r="R2" s="29"/>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1"/>
      <c r="BP2" s="32"/>
      <c r="BQ2" s="32"/>
      <c r="BR2" s="32"/>
      <c r="BS2" s="32"/>
      <c r="BT2" s="32"/>
      <c r="BU2" s="32"/>
      <c r="BV2" s="32"/>
      <c r="BW2" s="32"/>
      <c r="BX2" s="32"/>
      <c r="BY2" s="32"/>
      <c r="BZ2" s="32"/>
      <c r="CA2" s="32"/>
      <c r="CB2" s="32"/>
    </row>
    <row r="3" ht="27.75" customHeight="1">
      <c r="A3" s="33" t="s">
        <v>14</v>
      </c>
      <c r="B3" s="34"/>
      <c r="C3" s="35"/>
      <c r="D3" s="36"/>
      <c r="E3" s="36"/>
      <c r="F3" s="36"/>
      <c r="G3" s="36"/>
      <c r="H3" s="36"/>
      <c r="I3" s="36"/>
      <c r="J3" s="36"/>
      <c r="K3" s="36"/>
      <c r="L3" s="36"/>
      <c r="M3" s="36"/>
      <c r="N3" s="36"/>
      <c r="O3" s="36"/>
      <c r="P3" s="36"/>
      <c r="Q3" s="37"/>
      <c r="R3" s="36"/>
      <c r="S3" s="37"/>
      <c r="T3" s="37"/>
      <c r="U3" s="37"/>
      <c r="V3" s="37"/>
      <c r="W3" s="37"/>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9"/>
      <c r="BP3" s="40"/>
      <c r="BQ3" s="40"/>
      <c r="BR3" s="40"/>
      <c r="BS3" s="40"/>
      <c r="BT3" s="40"/>
      <c r="BU3" s="40"/>
      <c r="BV3" s="40"/>
      <c r="BW3" s="40"/>
      <c r="BX3" s="40"/>
      <c r="BY3" s="40"/>
      <c r="BZ3" s="40"/>
      <c r="CA3" s="40"/>
      <c r="CB3" s="40"/>
    </row>
    <row r="4" ht="27.75" customHeight="1">
      <c r="A4" s="41"/>
      <c r="B4" s="34"/>
      <c r="C4" s="42" t="s">
        <v>15</v>
      </c>
      <c r="D4" s="36"/>
      <c r="E4" s="36"/>
      <c r="F4" s="36"/>
      <c r="G4" s="36"/>
      <c r="H4" s="36"/>
      <c r="I4" s="36"/>
      <c r="J4" s="36"/>
      <c r="K4" s="36"/>
      <c r="L4" s="36"/>
      <c r="M4" s="43"/>
      <c r="N4" s="43"/>
      <c r="O4" s="43"/>
      <c r="P4" s="43"/>
      <c r="Q4" s="37"/>
      <c r="R4" s="43"/>
      <c r="S4" s="37"/>
      <c r="T4" s="37"/>
      <c r="U4" s="37"/>
      <c r="V4" s="37"/>
      <c r="W4" s="37"/>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9"/>
      <c r="BP4" s="40"/>
      <c r="BQ4" s="40"/>
      <c r="BR4" s="40"/>
      <c r="BS4" s="40"/>
      <c r="BT4" s="40"/>
      <c r="BU4" s="40"/>
      <c r="BV4" s="40"/>
      <c r="BW4" s="40"/>
      <c r="BX4" s="40"/>
      <c r="BY4" s="40"/>
      <c r="BZ4" s="40"/>
      <c r="CA4" s="40"/>
      <c r="CB4" s="40"/>
    </row>
    <row r="5" ht="15.75" customHeight="1">
      <c r="A5" s="44"/>
      <c r="B5" s="45" t="s">
        <v>16</v>
      </c>
      <c r="C5" s="46">
        <v>45298.0</v>
      </c>
      <c r="D5" s="46">
        <f t="shared" ref="D5:F5" si="1">C5+7</f>
        <v>45305</v>
      </c>
      <c r="E5" s="46">
        <f t="shared" si="1"/>
        <v>45312</v>
      </c>
      <c r="F5" s="46">
        <f t="shared" si="1"/>
        <v>45319</v>
      </c>
      <c r="G5" s="47" t="s">
        <v>17</v>
      </c>
      <c r="H5" s="46">
        <f>F5+7</f>
        <v>45326</v>
      </c>
      <c r="I5" s="46">
        <f t="shared" ref="I5:K5" si="2">H5+7</f>
        <v>45333</v>
      </c>
      <c r="J5" s="46">
        <f t="shared" si="2"/>
        <v>45340</v>
      </c>
      <c r="K5" s="46">
        <f t="shared" si="2"/>
        <v>45347</v>
      </c>
      <c r="L5" s="47" t="s">
        <v>18</v>
      </c>
      <c r="M5" s="46">
        <f>K5+7</f>
        <v>45354</v>
      </c>
      <c r="N5" s="46">
        <f t="shared" ref="N5:Q5" si="3">M5+7</f>
        <v>45361</v>
      </c>
      <c r="O5" s="46">
        <f t="shared" si="3"/>
        <v>45368</v>
      </c>
      <c r="P5" s="46">
        <f t="shared" si="3"/>
        <v>45375</v>
      </c>
      <c r="Q5" s="46">
        <f t="shared" si="3"/>
        <v>45382</v>
      </c>
      <c r="R5" s="47" t="s">
        <v>19</v>
      </c>
      <c r="S5" s="46">
        <f>Q5+7</f>
        <v>45389</v>
      </c>
      <c r="T5" s="46">
        <f t="shared" ref="T5:V5" si="4">S5+7</f>
        <v>45396</v>
      </c>
      <c r="U5" s="46">
        <f t="shared" si="4"/>
        <v>45403</v>
      </c>
      <c r="V5" s="46">
        <f t="shared" si="4"/>
        <v>45410</v>
      </c>
      <c r="W5" s="47" t="s">
        <v>20</v>
      </c>
      <c r="X5" s="46">
        <f>V5+7</f>
        <v>45417</v>
      </c>
      <c r="Y5" s="46">
        <f t="shared" ref="Y5:AA5" si="5">X5+7</f>
        <v>45424</v>
      </c>
      <c r="Z5" s="46">
        <f t="shared" si="5"/>
        <v>45431</v>
      </c>
      <c r="AA5" s="46">
        <f t="shared" si="5"/>
        <v>45438</v>
      </c>
      <c r="AB5" s="47" t="s">
        <v>21</v>
      </c>
      <c r="AC5" s="46">
        <f>AA5+7</f>
        <v>45445</v>
      </c>
      <c r="AD5" s="46">
        <f t="shared" ref="AD5:AG5" si="6">AC5+7</f>
        <v>45452</v>
      </c>
      <c r="AE5" s="46">
        <f t="shared" si="6"/>
        <v>45459</v>
      </c>
      <c r="AF5" s="46">
        <f t="shared" si="6"/>
        <v>45466</v>
      </c>
      <c r="AG5" s="46">
        <f t="shared" si="6"/>
        <v>45473</v>
      </c>
      <c r="AH5" s="47" t="s">
        <v>22</v>
      </c>
      <c r="AI5" s="46">
        <f>AG5+7</f>
        <v>45480</v>
      </c>
      <c r="AJ5" s="46">
        <f t="shared" ref="AJ5:AL5" si="7">AI5+7</f>
        <v>45487</v>
      </c>
      <c r="AK5" s="46">
        <f t="shared" si="7"/>
        <v>45494</v>
      </c>
      <c r="AL5" s="46">
        <f t="shared" si="7"/>
        <v>45501</v>
      </c>
      <c r="AM5" s="47" t="s">
        <v>23</v>
      </c>
      <c r="AN5" s="46">
        <f>AL5+7</f>
        <v>45508</v>
      </c>
      <c r="AO5" s="46">
        <f t="shared" ref="AO5:AQ5" si="8">AN5+7</f>
        <v>45515</v>
      </c>
      <c r="AP5" s="46">
        <f t="shared" si="8"/>
        <v>45522</v>
      </c>
      <c r="AQ5" s="46">
        <f t="shared" si="8"/>
        <v>45529</v>
      </c>
      <c r="AR5" s="47" t="s">
        <v>24</v>
      </c>
      <c r="AS5" s="46">
        <f>AQ5+7</f>
        <v>45536</v>
      </c>
      <c r="AT5" s="46">
        <f t="shared" ref="AT5:AW5" si="9">AS5+7</f>
        <v>45543</v>
      </c>
      <c r="AU5" s="46">
        <f t="shared" si="9"/>
        <v>45550</v>
      </c>
      <c r="AV5" s="46">
        <f t="shared" si="9"/>
        <v>45557</v>
      </c>
      <c r="AW5" s="46">
        <f t="shared" si="9"/>
        <v>45564</v>
      </c>
      <c r="AX5" s="47" t="s">
        <v>25</v>
      </c>
      <c r="AY5" s="46">
        <f>AW5+7</f>
        <v>45571</v>
      </c>
      <c r="AZ5" s="46">
        <f t="shared" ref="AZ5:BB5" si="10">AY5+7</f>
        <v>45578</v>
      </c>
      <c r="BA5" s="46">
        <f t="shared" si="10"/>
        <v>45585</v>
      </c>
      <c r="BB5" s="46">
        <f t="shared" si="10"/>
        <v>45592</v>
      </c>
      <c r="BC5" s="47" t="s">
        <v>26</v>
      </c>
      <c r="BD5" s="46">
        <f>BB5+7</f>
        <v>45599</v>
      </c>
      <c r="BE5" s="46">
        <f t="shared" ref="BE5:BG5" si="11">BD5+7</f>
        <v>45606</v>
      </c>
      <c r="BF5" s="46">
        <f t="shared" si="11"/>
        <v>45613</v>
      </c>
      <c r="BG5" s="46">
        <f t="shared" si="11"/>
        <v>45620</v>
      </c>
      <c r="BH5" s="47" t="s">
        <v>27</v>
      </c>
      <c r="BI5" s="46">
        <f>BG5+7</f>
        <v>45627</v>
      </c>
      <c r="BJ5" s="46">
        <f t="shared" ref="BJ5:BM5" si="12">BI5+7</f>
        <v>45634</v>
      </c>
      <c r="BK5" s="46">
        <f t="shared" si="12"/>
        <v>45641</v>
      </c>
      <c r="BL5" s="46">
        <f t="shared" si="12"/>
        <v>45648</v>
      </c>
      <c r="BM5" s="46">
        <f t="shared" si="12"/>
        <v>45655</v>
      </c>
      <c r="BN5" s="47" t="s">
        <v>28</v>
      </c>
      <c r="BO5" s="48" t="s">
        <v>29</v>
      </c>
      <c r="BP5" s="49" t="s">
        <v>30</v>
      </c>
      <c r="BQ5" s="49" t="s">
        <v>31</v>
      </c>
      <c r="BR5" s="49" t="s">
        <v>32</v>
      </c>
      <c r="BS5" s="49" t="s">
        <v>33</v>
      </c>
      <c r="BT5" s="49" t="s">
        <v>34</v>
      </c>
      <c r="BU5" s="49" t="s">
        <v>35</v>
      </c>
      <c r="BV5" s="49" t="s">
        <v>36</v>
      </c>
      <c r="BW5" s="49" t="s">
        <v>37</v>
      </c>
      <c r="BX5" s="49" t="s">
        <v>38</v>
      </c>
      <c r="BY5" s="49" t="s">
        <v>39</v>
      </c>
      <c r="BZ5" s="49" t="s">
        <v>40</v>
      </c>
      <c r="CA5" s="49" t="s">
        <v>41</v>
      </c>
      <c r="CB5" s="50" t="s">
        <v>42</v>
      </c>
    </row>
    <row r="6" ht="15.75" customHeight="1">
      <c r="A6" s="51"/>
      <c r="B6" s="52"/>
      <c r="C6" s="53" t="s">
        <v>43</v>
      </c>
      <c r="D6" s="53" t="s">
        <v>44</v>
      </c>
      <c r="E6" s="53" t="s">
        <v>45</v>
      </c>
      <c r="F6" s="53" t="s">
        <v>46</v>
      </c>
      <c r="G6" s="54"/>
      <c r="H6" s="53" t="s">
        <v>47</v>
      </c>
      <c r="I6" s="53" t="s">
        <v>48</v>
      </c>
      <c r="J6" s="53" t="s">
        <v>49</v>
      </c>
      <c r="K6" s="53" t="s">
        <v>50</v>
      </c>
      <c r="L6" s="54"/>
      <c r="M6" s="53" t="s">
        <v>51</v>
      </c>
      <c r="N6" s="53" t="s">
        <v>52</v>
      </c>
      <c r="O6" s="53" t="s">
        <v>53</v>
      </c>
      <c r="P6" s="53" t="s">
        <v>54</v>
      </c>
      <c r="Q6" s="53" t="s">
        <v>55</v>
      </c>
      <c r="R6" s="54"/>
      <c r="S6" s="53" t="s">
        <v>56</v>
      </c>
      <c r="T6" s="53" t="s">
        <v>57</v>
      </c>
      <c r="U6" s="53" t="s">
        <v>58</v>
      </c>
      <c r="V6" s="53" t="s">
        <v>59</v>
      </c>
      <c r="W6" s="54"/>
      <c r="X6" s="53" t="s">
        <v>60</v>
      </c>
      <c r="Y6" s="53" t="s">
        <v>61</v>
      </c>
      <c r="Z6" s="53" t="s">
        <v>62</v>
      </c>
      <c r="AA6" s="53" t="s">
        <v>63</v>
      </c>
      <c r="AB6" s="54"/>
      <c r="AC6" s="53" t="s">
        <v>64</v>
      </c>
      <c r="AD6" s="53" t="s">
        <v>65</v>
      </c>
      <c r="AE6" s="53" t="s">
        <v>66</v>
      </c>
      <c r="AF6" s="53" t="s">
        <v>67</v>
      </c>
      <c r="AG6" s="53" t="s">
        <v>68</v>
      </c>
      <c r="AH6" s="54"/>
      <c r="AI6" s="53" t="s">
        <v>69</v>
      </c>
      <c r="AJ6" s="53" t="s">
        <v>70</v>
      </c>
      <c r="AK6" s="53" t="s">
        <v>71</v>
      </c>
      <c r="AL6" s="53" t="s">
        <v>72</v>
      </c>
      <c r="AM6" s="54"/>
      <c r="AN6" s="53" t="s">
        <v>73</v>
      </c>
      <c r="AO6" s="53" t="s">
        <v>74</v>
      </c>
      <c r="AP6" s="53" t="s">
        <v>75</v>
      </c>
      <c r="AQ6" s="53" t="s">
        <v>76</v>
      </c>
      <c r="AR6" s="54"/>
      <c r="AS6" s="53" t="s">
        <v>77</v>
      </c>
      <c r="AT6" s="53" t="s">
        <v>78</v>
      </c>
      <c r="AU6" s="53" t="s">
        <v>79</v>
      </c>
      <c r="AV6" s="53" t="s">
        <v>80</v>
      </c>
      <c r="AW6" s="53" t="s">
        <v>81</v>
      </c>
      <c r="AX6" s="54"/>
      <c r="AY6" s="53" t="s">
        <v>82</v>
      </c>
      <c r="AZ6" s="55" t="s">
        <v>83</v>
      </c>
      <c r="BA6" s="55" t="s">
        <v>84</v>
      </c>
      <c r="BB6" s="55" t="s">
        <v>85</v>
      </c>
      <c r="BC6" s="54"/>
      <c r="BD6" s="53" t="s">
        <v>86</v>
      </c>
      <c r="BE6" s="53" t="s">
        <v>87</v>
      </c>
      <c r="BF6" s="53" t="s">
        <v>88</v>
      </c>
      <c r="BG6" s="53" t="s">
        <v>89</v>
      </c>
      <c r="BH6" s="54"/>
      <c r="BI6" s="53" t="s">
        <v>90</v>
      </c>
      <c r="BJ6" s="53" t="s">
        <v>91</v>
      </c>
      <c r="BK6" s="53" t="s">
        <v>92</v>
      </c>
      <c r="BL6" s="53" t="s">
        <v>93</v>
      </c>
      <c r="BM6" s="53" t="s">
        <v>94</v>
      </c>
      <c r="BN6" s="54"/>
      <c r="BO6" s="56"/>
      <c r="BP6" s="57"/>
      <c r="BQ6" s="57"/>
      <c r="BR6" s="57"/>
      <c r="BS6" s="57"/>
      <c r="BT6" s="57"/>
      <c r="BU6" s="57"/>
      <c r="BV6" s="57"/>
      <c r="BW6" s="57"/>
      <c r="BX6" s="57"/>
      <c r="BY6" s="57"/>
      <c r="BZ6" s="57"/>
      <c r="CA6" s="57"/>
      <c r="CB6" s="57"/>
    </row>
    <row r="7" ht="38.25" customHeight="1">
      <c r="A7" s="58" t="s">
        <v>95</v>
      </c>
      <c r="B7" s="52"/>
      <c r="C7" s="53"/>
      <c r="D7" s="53"/>
      <c r="E7" s="53"/>
      <c r="F7" s="53"/>
      <c r="G7" s="54"/>
      <c r="H7" s="53"/>
      <c r="I7" s="53"/>
      <c r="J7" s="53"/>
      <c r="K7" s="53"/>
      <c r="L7" s="54"/>
      <c r="M7" s="53"/>
      <c r="N7" s="53"/>
      <c r="O7" s="53"/>
      <c r="P7" s="53"/>
      <c r="Q7" s="53"/>
      <c r="R7" s="54"/>
      <c r="S7" s="53"/>
      <c r="T7" s="53"/>
      <c r="U7" s="53"/>
      <c r="V7" s="53"/>
      <c r="W7" s="54"/>
      <c r="X7" s="53"/>
      <c r="Y7" s="53"/>
      <c r="Z7" s="53"/>
      <c r="AA7" s="53"/>
      <c r="AB7" s="54"/>
      <c r="AC7" s="53"/>
      <c r="AD7" s="53"/>
      <c r="AE7" s="53"/>
      <c r="AF7" s="53"/>
      <c r="AG7" s="53"/>
      <c r="AH7" s="54"/>
      <c r="AI7" s="53"/>
      <c r="AJ7" s="53"/>
      <c r="AK7" s="53"/>
      <c r="AL7" s="53"/>
      <c r="AM7" s="54"/>
      <c r="AN7" s="53"/>
      <c r="AO7" s="53"/>
      <c r="AP7" s="53"/>
      <c r="AQ7" s="53"/>
      <c r="AR7" s="54"/>
      <c r="AS7" s="53"/>
      <c r="AT7" s="53"/>
      <c r="AU7" s="53"/>
      <c r="AV7" s="53"/>
      <c r="AW7" s="53"/>
      <c r="AX7" s="54"/>
      <c r="AY7" s="53"/>
      <c r="AZ7" s="59"/>
      <c r="BA7" s="55"/>
      <c r="BB7" s="55"/>
      <c r="BC7" s="54"/>
      <c r="BD7" s="53"/>
      <c r="BE7" s="53"/>
      <c r="BF7" s="53"/>
      <c r="BG7" s="53"/>
      <c r="BH7" s="54"/>
      <c r="BI7" s="53"/>
      <c r="BJ7" s="53"/>
      <c r="BK7" s="53"/>
      <c r="BL7" s="53"/>
      <c r="BM7" s="53"/>
      <c r="BN7" s="54"/>
      <c r="BO7" s="56"/>
      <c r="BP7" s="60" t="s">
        <v>96</v>
      </c>
      <c r="BQ7" s="57"/>
      <c r="BR7" s="57"/>
      <c r="BS7" s="57"/>
      <c r="BT7" s="57"/>
      <c r="BU7" s="57"/>
      <c r="BV7" s="57"/>
      <c r="BW7" s="57"/>
      <c r="BX7" s="57"/>
      <c r="BY7" s="57"/>
      <c r="BZ7" s="57"/>
      <c r="CA7" s="57"/>
      <c r="CB7" s="57"/>
    </row>
    <row r="8" ht="27.0" customHeight="1">
      <c r="A8" s="61" t="s">
        <v>97</v>
      </c>
      <c r="B8" s="62" t="str">
        <f>IFERROR(__xludf.DUMMYFUNCTION("IFERROR(SPARKLINE(C8:BN8),""Enter monthly sales ➜"")"),"")</f>
        <v/>
      </c>
      <c r="C8" s="63">
        <v>100000.0</v>
      </c>
      <c r="D8" s="63"/>
      <c r="E8" s="63"/>
      <c r="F8" s="63"/>
      <c r="G8" s="64">
        <f t="shared" ref="G8:G15" si="14">SUM(C8:F8)</f>
        <v>100000</v>
      </c>
      <c r="H8" s="63">
        <v>100000.0</v>
      </c>
      <c r="I8" s="63"/>
      <c r="J8" s="63"/>
      <c r="K8" s="63"/>
      <c r="L8" s="64">
        <f t="shared" ref="L8:L15" si="15">SUM(H8:K8)</f>
        <v>100000</v>
      </c>
      <c r="M8" s="63">
        <v>100000.0</v>
      </c>
      <c r="N8" s="63"/>
      <c r="O8" s="63"/>
      <c r="P8" s="63"/>
      <c r="Q8" s="63"/>
      <c r="R8" s="64">
        <f t="shared" ref="R8:R15" si="16">SUM(M8:Q8)</f>
        <v>100000</v>
      </c>
      <c r="S8" s="63">
        <v>100000.0</v>
      </c>
      <c r="T8" s="63"/>
      <c r="U8" s="63"/>
      <c r="V8" s="63"/>
      <c r="W8" s="64">
        <f t="shared" ref="W8:W15" si="17">SUM(S8:V8)</f>
        <v>100000</v>
      </c>
      <c r="X8" s="63">
        <v>100000.0</v>
      </c>
      <c r="Y8" s="63"/>
      <c r="Z8" s="63"/>
      <c r="AA8" s="63"/>
      <c r="AB8" s="64">
        <f t="shared" ref="AB8:AB15" si="18">SUM(X8:AA8)</f>
        <v>100000</v>
      </c>
      <c r="AC8" s="63">
        <v>100000.0</v>
      </c>
      <c r="AD8" s="63"/>
      <c r="AE8" s="63"/>
      <c r="AF8" s="63"/>
      <c r="AG8" s="63"/>
      <c r="AH8" s="64">
        <f t="shared" ref="AH8:AH15" si="19">SUM(AC8:AG8)</f>
        <v>100000</v>
      </c>
      <c r="AI8" s="63">
        <v>100000.0</v>
      </c>
      <c r="AJ8" s="63"/>
      <c r="AK8" s="63"/>
      <c r="AL8" s="63"/>
      <c r="AM8" s="64">
        <f t="shared" ref="AM8:AM15" si="20">SUM(AI8:AL8)</f>
        <v>100000</v>
      </c>
      <c r="AN8" s="63">
        <v>100000.0</v>
      </c>
      <c r="AO8" s="63"/>
      <c r="AP8" s="63"/>
      <c r="AQ8" s="63"/>
      <c r="AR8" s="64">
        <f t="shared" ref="AR8:AR15" si="21">SUM(AN8:AQ8)</f>
        <v>100000</v>
      </c>
      <c r="AS8" s="63">
        <v>100000.0</v>
      </c>
      <c r="AT8" s="63"/>
      <c r="AU8" s="63"/>
      <c r="AV8" s="63"/>
      <c r="AW8" s="63"/>
      <c r="AX8" s="64">
        <f t="shared" ref="AX8:AX15" si="22">SUM(AS8:AW8)</f>
        <v>100000</v>
      </c>
      <c r="AY8" s="65">
        <v>100000.0</v>
      </c>
      <c r="AZ8" s="63"/>
      <c r="BA8" s="63"/>
      <c r="BB8" s="63"/>
      <c r="BC8" s="64">
        <f t="shared" ref="BC8:BC15" si="23">SUM(AY8:BB8)</f>
        <v>100000</v>
      </c>
      <c r="BD8" s="63">
        <v>100000.0</v>
      </c>
      <c r="BE8" s="63"/>
      <c r="BF8" s="63"/>
      <c r="BG8" s="63"/>
      <c r="BH8" s="64">
        <f t="shared" ref="BH8:BH15" si="24">SUM(BD8:BG8)</f>
        <v>100000</v>
      </c>
      <c r="BI8" s="63">
        <v>100000.0</v>
      </c>
      <c r="BJ8" s="63"/>
      <c r="BK8" s="63"/>
      <c r="BL8" s="63"/>
      <c r="BM8" s="63"/>
      <c r="BN8" s="64">
        <f t="shared" ref="BN8:BN15" si="25">SUM(BI8:BM8)</f>
        <v>100000</v>
      </c>
      <c r="BO8" s="66">
        <f>SUM(G8,L8,R8,W8,AB8,AH8,AM8,AR8,AX8,BC8,BH8,BN8)</f>
        <v>1200000</v>
      </c>
      <c r="BP8" s="67">
        <f t="shared" ref="BP8:BP14" si="26">IFERROR(G8/G$15,"")</f>
        <v>0.7692307692</v>
      </c>
      <c r="BQ8" s="67">
        <f t="shared" ref="BQ8:BQ14" si="27">IFERROR(L8/L$15,"")</f>
        <v>0.7692307692</v>
      </c>
      <c r="BR8" s="67">
        <f t="shared" ref="BR8:BR14" si="28">IFERROR(R8/R$15,"")</f>
        <v>0.7692307692</v>
      </c>
      <c r="BS8" s="67">
        <f t="shared" ref="BS8:BS14" si="29">IFERROR(W8/W$15,"")</f>
        <v>0.7692307692</v>
      </c>
      <c r="BT8" s="67">
        <f t="shared" ref="BT8:BT14" si="30">IFERROR(AB8/AB$15,"")</f>
        <v>0.7692307692</v>
      </c>
      <c r="BU8" s="67">
        <f t="shared" ref="BU8:BU14" si="31">IFERROR(AH8/AH$15,"")</f>
        <v>0.7692307692</v>
      </c>
      <c r="BV8" s="67">
        <f t="shared" ref="BV8:BV14" si="32">IFERROR(AM8/AM$15,"")</f>
        <v>0.7692307692</v>
      </c>
      <c r="BW8" s="67">
        <f t="shared" ref="BW8:BW14" si="33">IFERROR(AR8/AR$15,"")</f>
        <v>0.7692307692</v>
      </c>
      <c r="BX8" s="67">
        <f t="shared" ref="BX8:BX14" si="34">IFERROR(AX8/AX$15,"")</f>
        <v>0.7692307692</v>
      </c>
      <c r="BY8" s="67">
        <f t="shared" ref="BY8:BY14" si="35">IFERROR(BC8/BC$15,"")</f>
        <v>0.7692307692</v>
      </c>
      <c r="BZ8" s="67">
        <f t="shared" ref="BZ8:BZ14" si="36">IFERROR(BH8/BH$15,"")</f>
        <v>0.7692307692</v>
      </c>
      <c r="CA8" s="67">
        <f t="shared" ref="CA8:CB8" si="13">IFERROR(BN8/BN$15,"")</f>
        <v>0.7692307692</v>
      </c>
      <c r="CB8" s="67">
        <f t="shared" si="13"/>
        <v>0.7692307692</v>
      </c>
    </row>
    <row r="9" ht="27.0" customHeight="1">
      <c r="A9" s="61" t="s">
        <v>98</v>
      </c>
      <c r="B9" s="62" t="str">
        <f>IFERROR(__xludf.DUMMYFUNCTION("IFERROR(SPARKLINE(C9:BN9),""Enter monthly sales ➜"")"),"")</f>
        <v/>
      </c>
      <c r="C9" s="63">
        <v>20000.0</v>
      </c>
      <c r="D9" s="63"/>
      <c r="E9" s="63"/>
      <c r="F9" s="63"/>
      <c r="G9" s="64">
        <f t="shared" si="14"/>
        <v>20000</v>
      </c>
      <c r="H9" s="63">
        <v>20000.0</v>
      </c>
      <c r="I9" s="63"/>
      <c r="J9" s="63"/>
      <c r="K9" s="63"/>
      <c r="L9" s="64">
        <f t="shared" si="15"/>
        <v>20000</v>
      </c>
      <c r="M9" s="63">
        <v>20000.0</v>
      </c>
      <c r="N9" s="63"/>
      <c r="O9" s="63"/>
      <c r="P9" s="63"/>
      <c r="Q9" s="63"/>
      <c r="R9" s="64">
        <f t="shared" si="16"/>
        <v>20000</v>
      </c>
      <c r="S9" s="63">
        <v>20000.0</v>
      </c>
      <c r="T9" s="63"/>
      <c r="U9" s="63"/>
      <c r="V9" s="63"/>
      <c r="W9" s="64">
        <f t="shared" si="17"/>
        <v>20000</v>
      </c>
      <c r="X9" s="63">
        <v>20000.0</v>
      </c>
      <c r="Y9" s="63"/>
      <c r="Z9" s="63"/>
      <c r="AA9" s="63"/>
      <c r="AB9" s="64">
        <f t="shared" si="18"/>
        <v>20000</v>
      </c>
      <c r="AC9" s="63">
        <v>20000.0</v>
      </c>
      <c r="AD9" s="63"/>
      <c r="AE9" s="63"/>
      <c r="AF9" s="63"/>
      <c r="AG9" s="63"/>
      <c r="AH9" s="64">
        <f t="shared" si="19"/>
        <v>20000</v>
      </c>
      <c r="AI9" s="63">
        <v>20000.0</v>
      </c>
      <c r="AJ9" s="63"/>
      <c r="AK9" s="63"/>
      <c r="AL9" s="63"/>
      <c r="AM9" s="64">
        <f t="shared" si="20"/>
        <v>20000</v>
      </c>
      <c r="AN9" s="63">
        <v>20000.0</v>
      </c>
      <c r="AO9" s="63"/>
      <c r="AP9" s="63"/>
      <c r="AQ9" s="63"/>
      <c r="AR9" s="64">
        <f t="shared" si="21"/>
        <v>20000</v>
      </c>
      <c r="AS9" s="63">
        <v>20000.0</v>
      </c>
      <c r="AT9" s="63"/>
      <c r="AU9" s="63"/>
      <c r="AV9" s="63"/>
      <c r="AW9" s="63"/>
      <c r="AX9" s="64">
        <f t="shared" si="22"/>
        <v>20000</v>
      </c>
      <c r="AY9" s="68">
        <v>20000.0</v>
      </c>
      <c r="AZ9" s="63"/>
      <c r="BA9" s="63"/>
      <c r="BB9" s="63"/>
      <c r="BC9" s="64">
        <f t="shared" si="23"/>
        <v>20000</v>
      </c>
      <c r="BD9" s="63">
        <v>20000.0</v>
      </c>
      <c r="BE9" s="63"/>
      <c r="BF9" s="63"/>
      <c r="BG9" s="63"/>
      <c r="BH9" s="64">
        <f t="shared" si="24"/>
        <v>20000</v>
      </c>
      <c r="BI9" s="63">
        <v>20000.0</v>
      </c>
      <c r="BJ9" s="63"/>
      <c r="BK9" s="63"/>
      <c r="BL9" s="63"/>
      <c r="BM9" s="63"/>
      <c r="BN9" s="64">
        <f t="shared" si="25"/>
        <v>20000</v>
      </c>
      <c r="BO9" s="66">
        <f t="shared" ref="BO9:BO14" si="38">SUM(G9,L9,R9,W9,AB9,AH9,AM9,AR9,AX9,BH9,BN9)</f>
        <v>220000</v>
      </c>
      <c r="BP9" s="67">
        <f t="shared" si="26"/>
        <v>0.1538461538</v>
      </c>
      <c r="BQ9" s="67">
        <f t="shared" si="27"/>
        <v>0.1538461538</v>
      </c>
      <c r="BR9" s="67">
        <f t="shared" si="28"/>
        <v>0.1538461538</v>
      </c>
      <c r="BS9" s="67">
        <f t="shared" si="29"/>
        <v>0.1538461538</v>
      </c>
      <c r="BT9" s="67">
        <f t="shared" si="30"/>
        <v>0.1538461538</v>
      </c>
      <c r="BU9" s="67">
        <f t="shared" si="31"/>
        <v>0.1538461538</v>
      </c>
      <c r="BV9" s="67">
        <f t="shared" si="32"/>
        <v>0.1538461538</v>
      </c>
      <c r="BW9" s="67">
        <f t="shared" si="33"/>
        <v>0.1538461538</v>
      </c>
      <c r="BX9" s="67">
        <f t="shared" si="34"/>
        <v>0.1538461538</v>
      </c>
      <c r="BY9" s="67">
        <f t="shared" si="35"/>
        <v>0.1538461538</v>
      </c>
      <c r="BZ9" s="67">
        <f t="shared" si="36"/>
        <v>0.1538461538</v>
      </c>
      <c r="CA9" s="67">
        <f t="shared" ref="CA9:CB9" si="37">IFERROR(BN9/BN$15,"")</f>
        <v>0.1538461538</v>
      </c>
      <c r="CB9" s="67">
        <f t="shared" si="37"/>
        <v>0.141025641</v>
      </c>
    </row>
    <row r="10" ht="27.0" customHeight="1">
      <c r="A10" s="61" t="s">
        <v>99</v>
      </c>
      <c r="B10" s="62" t="str">
        <f>IFERROR(__xludf.DUMMYFUNCTION("IFERROR(SPARKLINE(C10:BN10),""Enter monthly sales ➜"")"),"")</f>
        <v/>
      </c>
      <c r="C10" s="63">
        <v>10000.0</v>
      </c>
      <c r="D10" s="63"/>
      <c r="E10" s="63"/>
      <c r="F10" s="63"/>
      <c r="G10" s="64">
        <f t="shared" si="14"/>
        <v>10000</v>
      </c>
      <c r="H10" s="63">
        <v>10000.0</v>
      </c>
      <c r="I10" s="63"/>
      <c r="J10" s="63"/>
      <c r="K10" s="63"/>
      <c r="L10" s="64">
        <f t="shared" si="15"/>
        <v>10000</v>
      </c>
      <c r="M10" s="63">
        <v>10000.0</v>
      </c>
      <c r="N10" s="63"/>
      <c r="O10" s="63"/>
      <c r="P10" s="63"/>
      <c r="Q10" s="63"/>
      <c r="R10" s="64">
        <f t="shared" si="16"/>
        <v>10000</v>
      </c>
      <c r="S10" s="63">
        <v>10000.0</v>
      </c>
      <c r="T10" s="63"/>
      <c r="U10" s="63"/>
      <c r="V10" s="63"/>
      <c r="W10" s="64">
        <f t="shared" si="17"/>
        <v>10000</v>
      </c>
      <c r="X10" s="63">
        <v>10000.0</v>
      </c>
      <c r="Y10" s="63"/>
      <c r="Z10" s="63"/>
      <c r="AA10" s="63"/>
      <c r="AB10" s="64">
        <f t="shared" si="18"/>
        <v>10000</v>
      </c>
      <c r="AC10" s="63">
        <v>10000.0</v>
      </c>
      <c r="AD10" s="63"/>
      <c r="AE10" s="63"/>
      <c r="AF10" s="63"/>
      <c r="AG10" s="63"/>
      <c r="AH10" s="64">
        <f t="shared" si="19"/>
        <v>10000</v>
      </c>
      <c r="AI10" s="63">
        <v>10000.0</v>
      </c>
      <c r="AJ10" s="63"/>
      <c r="AK10" s="63"/>
      <c r="AL10" s="63"/>
      <c r="AM10" s="64">
        <f t="shared" si="20"/>
        <v>10000</v>
      </c>
      <c r="AN10" s="63">
        <v>10000.0</v>
      </c>
      <c r="AO10" s="63"/>
      <c r="AP10" s="63"/>
      <c r="AQ10" s="63"/>
      <c r="AR10" s="64">
        <f t="shared" si="21"/>
        <v>10000</v>
      </c>
      <c r="AS10" s="63">
        <v>10000.0</v>
      </c>
      <c r="AT10" s="63"/>
      <c r="AU10" s="63"/>
      <c r="AV10" s="63"/>
      <c r="AW10" s="63"/>
      <c r="AX10" s="64">
        <f t="shared" si="22"/>
        <v>10000</v>
      </c>
      <c r="AY10" s="68">
        <v>10000.0</v>
      </c>
      <c r="AZ10" s="63"/>
      <c r="BA10" s="63"/>
      <c r="BB10" s="63"/>
      <c r="BC10" s="64">
        <f t="shared" si="23"/>
        <v>10000</v>
      </c>
      <c r="BD10" s="63">
        <v>10000.0</v>
      </c>
      <c r="BE10" s="63"/>
      <c r="BF10" s="63"/>
      <c r="BG10" s="63"/>
      <c r="BH10" s="64">
        <f t="shared" si="24"/>
        <v>10000</v>
      </c>
      <c r="BI10" s="63">
        <v>10000.0</v>
      </c>
      <c r="BJ10" s="63"/>
      <c r="BK10" s="63"/>
      <c r="BL10" s="63"/>
      <c r="BM10" s="63"/>
      <c r="BN10" s="64">
        <f t="shared" si="25"/>
        <v>10000</v>
      </c>
      <c r="BO10" s="66">
        <f t="shared" si="38"/>
        <v>110000</v>
      </c>
      <c r="BP10" s="67">
        <f t="shared" si="26"/>
        <v>0.07692307692</v>
      </c>
      <c r="BQ10" s="67">
        <f t="shared" si="27"/>
        <v>0.07692307692</v>
      </c>
      <c r="BR10" s="67">
        <f t="shared" si="28"/>
        <v>0.07692307692</v>
      </c>
      <c r="BS10" s="67">
        <f t="shared" si="29"/>
        <v>0.07692307692</v>
      </c>
      <c r="BT10" s="67">
        <f t="shared" si="30"/>
        <v>0.07692307692</v>
      </c>
      <c r="BU10" s="67">
        <f t="shared" si="31"/>
        <v>0.07692307692</v>
      </c>
      <c r="BV10" s="67">
        <f t="shared" si="32"/>
        <v>0.07692307692</v>
      </c>
      <c r="BW10" s="67">
        <f t="shared" si="33"/>
        <v>0.07692307692</v>
      </c>
      <c r="BX10" s="67">
        <f t="shared" si="34"/>
        <v>0.07692307692</v>
      </c>
      <c r="BY10" s="67">
        <f t="shared" si="35"/>
        <v>0.07692307692</v>
      </c>
      <c r="BZ10" s="67">
        <f t="shared" si="36"/>
        <v>0.07692307692</v>
      </c>
      <c r="CA10" s="67">
        <f t="shared" ref="CA10:CB10" si="39">IFERROR(BN10/BN$15,"")</f>
        <v>0.07692307692</v>
      </c>
      <c r="CB10" s="67">
        <f t="shared" si="39"/>
        <v>0.07051282051</v>
      </c>
    </row>
    <row r="11" ht="27.0" customHeight="1">
      <c r="A11" s="61" t="s">
        <v>100</v>
      </c>
      <c r="B11" s="62" t="str">
        <f>IFERROR(__xludf.DUMMYFUNCTION("IFERROR(SPARKLINE(C11:BN11),""Enter monthly sales ➜"")"),"")</f>
        <v/>
      </c>
      <c r="C11" s="63"/>
      <c r="D11" s="63"/>
      <c r="E11" s="63"/>
      <c r="F11" s="63"/>
      <c r="G11" s="64">
        <f t="shared" si="14"/>
        <v>0</v>
      </c>
      <c r="H11" s="63"/>
      <c r="I11" s="63"/>
      <c r="J11" s="63"/>
      <c r="K11" s="63"/>
      <c r="L11" s="64">
        <f t="shared" si="15"/>
        <v>0</v>
      </c>
      <c r="M11" s="63"/>
      <c r="N11" s="63"/>
      <c r="O11" s="63"/>
      <c r="P11" s="63"/>
      <c r="Q11" s="63"/>
      <c r="R11" s="64">
        <f t="shared" si="16"/>
        <v>0</v>
      </c>
      <c r="S11" s="63"/>
      <c r="T11" s="63"/>
      <c r="U11" s="63"/>
      <c r="V11" s="63"/>
      <c r="W11" s="64">
        <f t="shared" si="17"/>
        <v>0</v>
      </c>
      <c r="X11" s="63"/>
      <c r="Y11" s="63"/>
      <c r="Z11" s="63"/>
      <c r="AA11" s="63"/>
      <c r="AB11" s="64">
        <f t="shared" si="18"/>
        <v>0</v>
      </c>
      <c r="AC11" s="63"/>
      <c r="AD11" s="63"/>
      <c r="AE11" s="63"/>
      <c r="AF11" s="63"/>
      <c r="AG11" s="63"/>
      <c r="AH11" s="64">
        <f t="shared" si="19"/>
        <v>0</v>
      </c>
      <c r="AI11" s="63"/>
      <c r="AJ11" s="63"/>
      <c r="AK11" s="63"/>
      <c r="AL11" s="63"/>
      <c r="AM11" s="64">
        <f t="shared" si="20"/>
        <v>0</v>
      </c>
      <c r="AN11" s="63"/>
      <c r="AO11" s="63"/>
      <c r="AP11" s="63"/>
      <c r="AQ11" s="63"/>
      <c r="AR11" s="64">
        <f t="shared" si="21"/>
        <v>0</v>
      </c>
      <c r="AS11" s="63"/>
      <c r="AT11" s="63"/>
      <c r="AU11" s="63"/>
      <c r="AV11" s="63"/>
      <c r="AW11" s="63"/>
      <c r="AX11" s="64">
        <f t="shared" si="22"/>
        <v>0</v>
      </c>
      <c r="AY11" s="63"/>
      <c r="AZ11" s="63"/>
      <c r="BA11" s="63"/>
      <c r="BB11" s="63"/>
      <c r="BC11" s="64">
        <f t="shared" si="23"/>
        <v>0</v>
      </c>
      <c r="BD11" s="63"/>
      <c r="BE11" s="63"/>
      <c r="BF11" s="63"/>
      <c r="BG11" s="63"/>
      <c r="BH11" s="64">
        <f t="shared" si="24"/>
        <v>0</v>
      </c>
      <c r="BI11" s="63"/>
      <c r="BJ11" s="63"/>
      <c r="BK11" s="63"/>
      <c r="BL11" s="63"/>
      <c r="BM11" s="63"/>
      <c r="BN11" s="64">
        <f t="shared" si="25"/>
        <v>0</v>
      </c>
      <c r="BO11" s="66">
        <f t="shared" si="38"/>
        <v>0</v>
      </c>
      <c r="BP11" s="67">
        <f t="shared" si="26"/>
        <v>0</v>
      </c>
      <c r="BQ11" s="67">
        <f t="shared" si="27"/>
        <v>0</v>
      </c>
      <c r="BR11" s="67">
        <f t="shared" si="28"/>
        <v>0</v>
      </c>
      <c r="BS11" s="67">
        <f t="shared" si="29"/>
        <v>0</v>
      </c>
      <c r="BT11" s="67">
        <f t="shared" si="30"/>
        <v>0</v>
      </c>
      <c r="BU11" s="67">
        <f t="shared" si="31"/>
        <v>0</v>
      </c>
      <c r="BV11" s="67">
        <f t="shared" si="32"/>
        <v>0</v>
      </c>
      <c r="BW11" s="67">
        <f t="shared" si="33"/>
        <v>0</v>
      </c>
      <c r="BX11" s="67">
        <f t="shared" si="34"/>
        <v>0</v>
      </c>
      <c r="BY11" s="67">
        <f t="shared" si="35"/>
        <v>0</v>
      </c>
      <c r="BZ11" s="67">
        <f t="shared" si="36"/>
        <v>0</v>
      </c>
      <c r="CA11" s="67">
        <f t="shared" ref="CA11:CB11" si="40">IFERROR(BN11/BN$15,"")</f>
        <v>0</v>
      </c>
      <c r="CB11" s="67">
        <f t="shared" si="40"/>
        <v>0</v>
      </c>
    </row>
    <row r="12" ht="27.0" customHeight="1">
      <c r="A12" s="61" t="s">
        <v>101</v>
      </c>
      <c r="B12" s="62" t="str">
        <f>IFERROR(__xludf.DUMMYFUNCTION("IFERROR(SPARKLINE(C12:BN12),""Enter monthly sales ➜"")"),"")</f>
        <v/>
      </c>
      <c r="C12" s="63"/>
      <c r="D12" s="63"/>
      <c r="E12" s="63"/>
      <c r="F12" s="63"/>
      <c r="G12" s="64">
        <f t="shared" si="14"/>
        <v>0</v>
      </c>
      <c r="H12" s="63"/>
      <c r="I12" s="63"/>
      <c r="J12" s="63"/>
      <c r="K12" s="63"/>
      <c r="L12" s="64">
        <f t="shared" si="15"/>
        <v>0</v>
      </c>
      <c r="M12" s="63"/>
      <c r="N12" s="63"/>
      <c r="O12" s="63"/>
      <c r="P12" s="63"/>
      <c r="Q12" s="63"/>
      <c r="R12" s="64">
        <f t="shared" si="16"/>
        <v>0</v>
      </c>
      <c r="S12" s="63"/>
      <c r="T12" s="63"/>
      <c r="U12" s="63"/>
      <c r="V12" s="63"/>
      <c r="W12" s="64">
        <f t="shared" si="17"/>
        <v>0</v>
      </c>
      <c r="X12" s="63"/>
      <c r="Y12" s="63"/>
      <c r="Z12" s="63"/>
      <c r="AA12" s="63"/>
      <c r="AB12" s="64">
        <f t="shared" si="18"/>
        <v>0</v>
      </c>
      <c r="AC12" s="63"/>
      <c r="AD12" s="63"/>
      <c r="AE12" s="63"/>
      <c r="AF12" s="63"/>
      <c r="AG12" s="63"/>
      <c r="AH12" s="64">
        <f t="shared" si="19"/>
        <v>0</v>
      </c>
      <c r="AI12" s="63"/>
      <c r="AJ12" s="63"/>
      <c r="AK12" s="63"/>
      <c r="AL12" s="63"/>
      <c r="AM12" s="64">
        <f t="shared" si="20"/>
        <v>0</v>
      </c>
      <c r="AN12" s="63"/>
      <c r="AO12" s="63"/>
      <c r="AP12" s="63"/>
      <c r="AQ12" s="63"/>
      <c r="AR12" s="64">
        <f t="shared" si="21"/>
        <v>0</v>
      </c>
      <c r="AS12" s="63"/>
      <c r="AT12" s="63"/>
      <c r="AU12" s="63"/>
      <c r="AV12" s="63"/>
      <c r="AW12" s="63"/>
      <c r="AX12" s="64">
        <f t="shared" si="22"/>
        <v>0</v>
      </c>
      <c r="AY12" s="63"/>
      <c r="AZ12" s="63"/>
      <c r="BA12" s="63"/>
      <c r="BB12" s="63"/>
      <c r="BC12" s="64">
        <f t="shared" si="23"/>
        <v>0</v>
      </c>
      <c r="BD12" s="63"/>
      <c r="BE12" s="63"/>
      <c r="BF12" s="63"/>
      <c r="BG12" s="63"/>
      <c r="BH12" s="64">
        <f t="shared" si="24"/>
        <v>0</v>
      </c>
      <c r="BI12" s="63"/>
      <c r="BJ12" s="63"/>
      <c r="BK12" s="63"/>
      <c r="BL12" s="63"/>
      <c r="BM12" s="63"/>
      <c r="BN12" s="64">
        <f t="shared" si="25"/>
        <v>0</v>
      </c>
      <c r="BO12" s="66">
        <f t="shared" si="38"/>
        <v>0</v>
      </c>
      <c r="BP12" s="67">
        <f t="shared" si="26"/>
        <v>0</v>
      </c>
      <c r="BQ12" s="67">
        <f t="shared" si="27"/>
        <v>0</v>
      </c>
      <c r="BR12" s="67">
        <f t="shared" si="28"/>
        <v>0</v>
      </c>
      <c r="BS12" s="67">
        <f t="shared" si="29"/>
        <v>0</v>
      </c>
      <c r="BT12" s="67">
        <f t="shared" si="30"/>
        <v>0</v>
      </c>
      <c r="BU12" s="67">
        <f t="shared" si="31"/>
        <v>0</v>
      </c>
      <c r="BV12" s="67">
        <f t="shared" si="32"/>
        <v>0</v>
      </c>
      <c r="BW12" s="67">
        <f t="shared" si="33"/>
        <v>0</v>
      </c>
      <c r="BX12" s="67">
        <f t="shared" si="34"/>
        <v>0</v>
      </c>
      <c r="BY12" s="67">
        <f t="shared" si="35"/>
        <v>0</v>
      </c>
      <c r="BZ12" s="67">
        <f t="shared" si="36"/>
        <v>0</v>
      </c>
      <c r="CA12" s="67">
        <f t="shared" ref="CA12:CB12" si="41">IFERROR(BN12/BN$15,"")</f>
        <v>0</v>
      </c>
      <c r="CB12" s="67">
        <f t="shared" si="41"/>
        <v>0</v>
      </c>
    </row>
    <row r="13" ht="15.75" customHeight="1">
      <c r="A13" s="69" t="s">
        <v>102</v>
      </c>
      <c r="B13" s="62" t="str">
        <f>IFERROR(__xludf.DUMMYFUNCTION("IFERROR(SPARKLINE(C13:BN13),""Enter monthly sales ➜"")"),"")</f>
        <v/>
      </c>
      <c r="C13" s="70"/>
      <c r="D13" s="70"/>
      <c r="E13" s="70"/>
      <c r="F13" s="70"/>
      <c r="G13" s="64">
        <f t="shared" si="14"/>
        <v>0</v>
      </c>
      <c r="H13" s="70"/>
      <c r="I13" s="70"/>
      <c r="J13" s="70"/>
      <c r="K13" s="70"/>
      <c r="L13" s="64">
        <f t="shared" si="15"/>
        <v>0</v>
      </c>
      <c r="M13" s="70"/>
      <c r="N13" s="70"/>
      <c r="O13" s="70"/>
      <c r="P13" s="70"/>
      <c r="Q13" s="70"/>
      <c r="R13" s="64">
        <f t="shared" si="16"/>
        <v>0</v>
      </c>
      <c r="S13" s="70"/>
      <c r="T13" s="70"/>
      <c r="U13" s="70"/>
      <c r="V13" s="70"/>
      <c r="W13" s="64">
        <f t="shared" si="17"/>
        <v>0</v>
      </c>
      <c r="X13" s="70"/>
      <c r="Y13" s="70"/>
      <c r="Z13" s="70"/>
      <c r="AA13" s="70"/>
      <c r="AB13" s="64">
        <f t="shared" si="18"/>
        <v>0</v>
      </c>
      <c r="AC13" s="70"/>
      <c r="AD13" s="70"/>
      <c r="AE13" s="70"/>
      <c r="AF13" s="70"/>
      <c r="AG13" s="70"/>
      <c r="AH13" s="64">
        <f t="shared" si="19"/>
        <v>0</v>
      </c>
      <c r="AI13" s="70"/>
      <c r="AJ13" s="70"/>
      <c r="AK13" s="70"/>
      <c r="AL13" s="70"/>
      <c r="AM13" s="64">
        <f t="shared" si="20"/>
        <v>0</v>
      </c>
      <c r="AN13" s="70"/>
      <c r="AO13" s="70"/>
      <c r="AP13" s="70"/>
      <c r="AQ13" s="70"/>
      <c r="AR13" s="64">
        <f t="shared" si="21"/>
        <v>0</v>
      </c>
      <c r="AS13" s="70"/>
      <c r="AT13" s="70"/>
      <c r="AU13" s="70"/>
      <c r="AV13" s="70"/>
      <c r="AW13" s="70"/>
      <c r="AX13" s="64">
        <f t="shared" si="22"/>
        <v>0</v>
      </c>
      <c r="AY13" s="70"/>
      <c r="AZ13" s="70"/>
      <c r="BA13" s="70"/>
      <c r="BB13" s="70"/>
      <c r="BC13" s="64">
        <f t="shared" si="23"/>
        <v>0</v>
      </c>
      <c r="BD13" s="70"/>
      <c r="BE13" s="70"/>
      <c r="BF13" s="70"/>
      <c r="BG13" s="70"/>
      <c r="BH13" s="64">
        <f t="shared" si="24"/>
        <v>0</v>
      </c>
      <c r="BI13" s="70"/>
      <c r="BJ13" s="70"/>
      <c r="BK13" s="70"/>
      <c r="BL13" s="70"/>
      <c r="BM13" s="70"/>
      <c r="BN13" s="64">
        <f t="shared" si="25"/>
        <v>0</v>
      </c>
      <c r="BO13" s="66">
        <f t="shared" si="38"/>
        <v>0</v>
      </c>
      <c r="BP13" s="67">
        <f t="shared" si="26"/>
        <v>0</v>
      </c>
      <c r="BQ13" s="67">
        <f t="shared" si="27"/>
        <v>0</v>
      </c>
      <c r="BR13" s="67">
        <f t="shared" si="28"/>
        <v>0</v>
      </c>
      <c r="BS13" s="67">
        <f t="shared" si="29"/>
        <v>0</v>
      </c>
      <c r="BT13" s="67">
        <f t="shared" si="30"/>
        <v>0</v>
      </c>
      <c r="BU13" s="67">
        <f t="shared" si="31"/>
        <v>0</v>
      </c>
      <c r="BV13" s="67">
        <f t="shared" si="32"/>
        <v>0</v>
      </c>
      <c r="BW13" s="67">
        <f t="shared" si="33"/>
        <v>0</v>
      </c>
      <c r="BX13" s="67">
        <f t="shared" si="34"/>
        <v>0</v>
      </c>
      <c r="BY13" s="67">
        <f t="shared" si="35"/>
        <v>0</v>
      </c>
      <c r="BZ13" s="67">
        <f t="shared" si="36"/>
        <v>0</v>
      </c>
      <c r="CA13" s="67">
        <f t="shared" ref="CA13:CB13" si="42">IFERROR(BN13/BN$15,"")</f>
        <v>0</v>
      </c>
      <c r="CB13" s="67">
        <f t="shared" si="42"/>
        <v>0</v>
      </c>
    </row>
    <row r="14" ht="15.75" customHeight="1">
      <c r="A14" s="71" t="s">
        <v>103</v>
      </c>
      <c r="B14" s="72" t="str">
        <f>IFERROR(__xludf.DUMMYFUNCTION("IFERROR(SPARKLINE(C14:BN14),""Enter monthly sales ➜"")"),"")</f>
        <v/>
      </c>
      <c r="C14" s="70"/>
      <c r="D14" s="70"/>
      <c r="E14" s="70"/>
      <c r="F14" s="70"/>
      <c r="G14" s="64">
        <f t="shared" si="14"/>
        <v>0</v>
      </c>
      <c r="H14" s="70"/>
      <c r="I14" s="70"/>
      <c r="J14" s="70"/>
      <c r="K14" s="70"/>
      <c r="L14" s="64">
        <f t="shared" si="15"/>
        <v>0</v>
      </c>
      <c r="M14" s="70"/>
      <c r="N14" s="70"/>
      <c r="O14" s="70"/>
      <c r="P14" s="70"/>
      <c r="Q14" s="70"/>
      <c r="R14" s="64">
        <f t="shared" si="16"/>
        <v>0</v>
      </c>
      <c r="S14" s="70"/>
      <c r="T14" s="70"/>
      <c r="U14" s="70"/>
      <c r="V14" s="70"/>
      <c r="W14" s="64">
        <f t="shared" si="17"/>
        <v>0</v>
      </c>
      <c r="X14" s="70"/>
      <c r="Y14" s="70"/>
      <c r="Z14" s="70"/>
      <c r="AA14" s="70"/>
      <c r="AB14" s="64">
        <f t="shared" si="18"/>
        <v>0</v>
      </c>
      <c r="AC14" s="70"/>
      <c r="AD14" s="70"/>
      <c r="AE14" s="70"/>
      <c r="AF14" s="70"/>
      <c r="AG14" s="70"/>
      <c r="AH14" s="64">
        <f t="shared" si="19"/>
        <v>0</v>
      </c>
      <c r="AI14" s="70"/>
      <c r="AJ14" s="70"/>
      <c r="AK14" s="70"/>
      <c r="AL14" s="70"/>
      <c r="AM14" s="64">
        <f t="shared" si="20"/>
        <v>0</v>
      </c>
      <c r="AN14" s="70"/>
      <c r="AO14" s="70"/>
      <c r="AP14" s="70"/>
      <c r="AQ14" s="70"/>
      <c r="AR14" s="64">
        <f t="shared" si="21"/>
        <v>0</v>
      </c>
      <c r="AS14" s="70"/>
      <c r="AT14" s="70"/>
      <c r="AU14" s="70"/>
      <c r="AV14" s="70"/>
      <c r="AW14" s="70"/>
      <c r="AX14" s="64">
        <f t="shared" si="22"/>
        <v>0</v>
      </c>
      <c r="AY14" s="70"/>
      <c r="AZ14" s="70"/>
      <c r="BA14" s="70"/>
      <c r="BB14" s="70"/>
      <c r="BC14" s="64">
        <f t="shared" si="23"/>
        <v>0</v>
      </c>
      <c r="BD14" s="70"/>
      <c r="BE14" s="70"/>
      <c r="BF14" s="70"/>
      <c r="BG14" s="70"/>
      <c r="BH14" s="64">
        <f t="shared" si="24"/>
        <v>0</v>
      </c>
      <c r="BI14" s="70"/>
      <c r="BJ14" s="70"/>
      <c r="BK14" s="70"/>
      <c r="BL14" s="70"/>
      <c r="BM14" s="70"/>
      <c r="BN14" s="64">
        <f t="shared" si="25"/>
        <v>0</v>
      </c>
      <c r="BO14" s="66">
        <f t="shared" si="38"/>
        <v>0</v>
      </c>
      <c r="BP14" s="67">
        <f t="shared" si="26"/>
        <v>0</v>
      </c>
      <c r="BQ14" s="67">
        <f t="shared" si="27"/>
        <v>0</v>
      </c>
      <c r="BR14" s="67">
        <f t="shared" si="28"/>
        <v>0</v>
      </c>
      <c r="BS14" s="67">
        <f t="shared" si="29"/>
        <v>0</v>
      </c>
      <c r="BT14" s="67">
        <f t="shared" si="30"/>
        <v>0</v>
      </c>
      <c r="BU14" s="67">
        <f t="shared" si="31"/>
        <v>0</v>
      </c>
      <c r="BV14" s="67">
        <f t="shared" si="32"/>
        <v>0</v>
      </c>
      <c r="BW14" s="67">
        <f t="shared" si="33"/>
        <v>0</v>
      </c>
      <c r="BX14" s="67">
        <f t="shared" si="34"/>
        <v>0</v>
      </c>
      <c r="BY14" s="67">
        <f t="shared" si="35"/>
        <v>0</v>
      </c>
      <c r="BZ14" s="67">
        <f t="shared" si="36"/>
        <v>0</v>
      </c>
      <c r="CA14" s="67">
        <f t="shared" ref="CA14:CB14" si="43">IFERROR(BN14/BN$15,"")</f>
        <v>0</v>
      </c>
      <c r="CB14" s="67">
        <f t="shared" si="43"/>
        <v>0</v>
      </c>
    </row>
    <row r="15" ht="30.0" customHeight="1">
      <c r="A15" s="73" t="s">
        <v>104</v>
      </c>
      <c r="B15" s="74" t="str">
        <f>IFERROR(__xludf.DUMMYFUNCTION("IFERROR(SPARKLINE(C15:BN15),""Total"")"),"")</f>
        <v/>
      </c>
      <c r="C15" s="75">
        <f t="shared" ref="C15:F15" si="44">IF((SUM(C8:C14)&gt;0),SUM(C8:C14),"—")</f>
        <v>130000</v>
      </c>
      <c r="D15" s="75" t="str">
        <f t="shared" si="44"/>
        <v>—</v>
      </c>
      <c r="E15" s="75" t="str">
        <f t="shared" si="44"/>
        <v>—</v>
      </c>
      <c r="F15" s="75" t="str">
        <f t="shared" si="44"/>
        <v>—</v>
      </c>
      <c r="G15" s="75">
        <f t="shared" si="14"/>
        <v>130000</v>
      </c>
      <c r="H15" s="75">
        <f t="shared" ref="H15:K15" si="45">IF((SUM(H8:H14)&gt;0),SUM(H8:H14),"—")</f>
        <v>130000</v>
      </c>
      <c r="I15" s="75" t="str">
        <f t="shared" si="45"/>
        <v>—</v>
      </c>
      <c r="J15" s="75" t="str">
        <f t="shared" si="45"/>
        <v>—</v>
      </c>
      <c r="K15" s="75" t="str">
        <f t="shared" si="45"/>
        <v>—</v>
      </c>
      <c r="L15" s="75">
        <f t="shared" si="15"/>
        <v>130000</v>
      </c>
      <c r="M15" s="75">
        <f t="shared" ref="M15:Q15" si="46">IF((SUM(M8:M14)&gt;0),SUM(M8:M14),"—")</f>
        <v>130000</v>
      </c>
      <c r="N15" s="75" t="str">
        <f t="shared" si="46"/>
        <v>—</v>
      </c>
      <c r="O15" s="75" t="str">
        <f t="shared" si="46"/>
        <v>—</v>
      </c>
      <c r="P15" s="75" t="str">
        <f t="shared" si="46"/>
        <v>—</v>
      </c>
      <c r="Q15" s="75" t="str">
        <f t="shared" si="46"/>
        <v>—</v>
      </c>
      <c r="R15" s="75">
        <f t="shared" si="16"/>
        <v>130000</v>
      </c>
      <c r="S15" s="75">
        <f t="shared" ref="S15:V15" si="47">IF((SUM(S8:S14)&gt;0),SUM(S8:S14),"—")</f>
        <v>130000</v>
      </c>
      <c r="T15" s="75" t="str">
        <f t="shared" si="47"/>
        <v>—</v>
      </c>
      <c r="U15" s="75" t="str">
        <f t="shared" si="47"/>
        <v>—</v>
      </c>
      <c r="V15" s="75" t="str">
        <f t="shared" si="47"/>
        <v>—</v>
      </c>
      <c r="W15" s="75">
        <f t="shared" si="17"/>
        <v>130000</v>
      </c>
      <c r="X15" s="75">
        <f t="shared" ref="X15:AA15" si="48">IF((SUM(X8:X14)&gt;0),SUM(X8:X14),"—")</f>
        <v>130000</v>
      </c>
      <c r="Y15" s="75" t="str">
        <f t="shared" si="48"/>
        <v>—</v>
      </c>
      <c r="Z15" s="75" t="str">
        <f t="shared" si="48"/>
        <v>—</v>
      </c>
      <c r="AA15" s="75" t="str">
        <f t="shared" si="48"/>
        <v>—</v>
      </c>
      <c r="AB15" s="75">
        <f t="shared" si="18"/>
        <v>130000</v>
      </c>
      <c r="AC15" s="75">
        <f t="shared" ref="AC15:AG15" si="49">IF((SUM(AC8:AC14)&gt;0),SUM(AC8:AC14),"—")</f>
        <v>130000</v>
      </c>
      <c r="AD15" s="75" t="str">
        <f t="shared" si="49"/>
        <v>—</v>
      </c>
      <c r="AE15" s="75" t="str">
        <f t="shared" si="49"/>
        <v>—</v>
      </c>
      <c r="AF15" s="75" t="str">
        <f t="shared" si="49"/>
        <v>—</v>
      </c>
      <c r="AG15" s="75" t="str">
        <f t="shared" si="49"/>
        <v>—</v>
      </c>
      <c r="AH15" s="75">
        <f t="shared" si="19"/>
        <v>130000</v>
      </c>
      <c r="AI15" s="75">
        <f t="shared" ref="AI15:AL15" si="50">IF((SUM(AI8:AI14)&gt;0),SUM(AI8:AI14),"—")</f>
        <v>130000</v>
      </c>
      <c r="AJ15" s="75" t="str">
        <f t="shared" si="50"/>
        <v>—</v>
      </c>
      <c r="AK15" s="75" t="str">
        <f t="shared" si="50"/>
        <v>—</v>
      </c>
      <c r="AL15" s="75" t="str">
        <f t="shared" si="50"/>
        <v>—</v>
      </c>
      <c r="AM15" s="75">
        <f t="shared" si="20"/>
        <v>130000</v>
      </c>
      <c r="AN15" s="75">
        <f t="shared" ref="AN15:AQ15" si="51">IF((SUM(AN8:AN14)&gt;0),SUM(AN8:AN14),"—")</f>
        <v>130000</v>
      </c>
      <c r="AO15" s="75" t="str">
        <f t="shared" si="51"/>
        <v>—</v>
      </c>
      <c r="AP15" s="75" t="str">
        <f t="shared" si="51"/>
        <v>—</v>
      </c>
      <c r="AQ15" s="75" t="str">
        <f t="shared" si="51"/>
        <v>—</v>
      </c>
      <c r="AR15" s="75">
        <f t="shared" si="21"/>
        <v>130000</v>
      </c>
      <c r="AS15" s="75">
        <f t="shared" ref="AS15:AW15" si="52">IF((SUM(AS8:AS14)&gt;0),SUM(AS8:AS14),"—")</f>
        <v>130000</v>
      </c>
      <c r="AT15" s="75" t="str">
        <f t="shared" si="52"/>
        <v>—</v>
      </c>
      <c r="AU15" s="75" t="str">
        <f t="shared" si="52"/>
        <v>—</v>
      </c>
      <c r="AV15" s="75" t="str">
        <f t="shared" si="52"/>
        <v>—</v>
      </c>
      <c r="AW15" s="75" t="str">
        <f t="shared" si="52"/>
        <v>—</v>
      </c>
      <c r="AX15" s="75">
        <f t="shared" si="22"/>
        <v>130000</v>
      </c>
      <c r="AY15" s="75">
        <f t="shared" ref="AY15:BB15" si="53">IF((SUM(AY8:AY14)&gt;0),SUM(AY8:AY14),"—")</f>
        <v>130000</v>
      </c>
      <c r="AZ15" s="75" t="str">
        <f t="shared" si="53"/>
        <v>—</v>
      </c>
      <c r="BA15" s="75" t="str">
        <f t="shared" si="53"/>
        <v>—</v>
      </c>
      <c r="BB15" s="75" t="str">
        <f t="shared" si="53"/>
        <v>—</v>
      </c>
      <c r="BC15" s="75">
        <f t="shared" si="23"/>
        <v>130000</v>
      </c>
      <c r="BD15" s="75">
        <f t="shared" ref="BD15:BG15" si="54">IF((SUM(BD8:BD14)&gt;0),SUM(BD8:BD14),"—")</f>
        <v>130000</v>
      </c>
      <c r="BE15" s="75" t="str">
        <f t="shared" si="54"/>
        <v>—</v>
      </c>
      <c r="BF15" s="75" t="str">
        <f t="shared" si="54"/>
        <v>—</v>
      </c>
      <c r="BG15" s="75" t="str">
        <f t="shared" si="54"/>
        <v>—</v>
      </c>
      <c r="BH15" s="75">
        <f t="shared" si="24"/>
        <v>130000</v>
      </c>
      <c r="BI15" s="75">
        <f t="shared" ref="BI15:BM15" si="55">IF((SUM(BI8:BI14)&gt;0),SUM(BI8:BI14),"—")</f>
        <v>130000</v>
      </c>
      <c r="BJ15" s="75" t="str">
        <f t="shared" si="55"/>
        <v>—</v>
      </c>
      <c r="BK15" s="75" t="str">
        <f t="shared" si="55"/>
        <v>—</v>
      </c>
      <c r="BL15" s="75" t="str">
        <f t="shared" si="55"/>
        <v>—</v>
      </c>
      <c r="BM15" s="75" t="str">
        <f t="shared" si="55"/>
        <v>—</v>
      </c>
      <c r="BN15" s="75">
        <f t="shared" si="25"/>
        <v>130000</v>
      </c>
      <c r="BO15" s="76">
        <f>SUM(G15,L15,R15,W15,AB15,AH15,AM15,AR15,AX15,BC15,BH15,BN15)</f>
        <v>1560000</v>
      </c>
      <c r="BP15" s="77" t="s">
        <v>105</v>
      </c>
      <c r="BQ15" s="77" t="s">
        <v>105</v>
      </c>
      <c r="BR15" s="77" t="s">
        <v>105</v>
      </c>
      <c r="BS15" s="77" t="s">
        <v>105</v>
      </c>
      <c r="BT15" s="77" t="s">
        <v>105</v>
      </c>
      <c r="BU15" s="77" t="s">
        <v>105</v>
      </c>
      <c r="BV15" s="77" t="s">
        <v>105</v>
      </c>
      <c r="BW15" s="77" t="s">
        <v>105</v>
      </c>
      <c r="BX15" s="77" t="s">
        <v>105</v>
      </c>
      <c r="BY15" s="77" t="s">
        <v>105</v>
      </c>
      <c r="BZ15" s="77" t="s">
        <v>105</v>
      </c>
      <c r="CA15" s="77" t="s">
        <v>105</v>
      </c>
      <c r="CB15" s="77" t="s">
        <v>105</v>
      </c>
    </row>
    <row r="16" ht="15.75" customHeight="1">
      <c r="A16" s="78"/>
      <c r="B16" s="52"/>
      <c r="C16" s="79"/>
      <c r="D16" s="79"/>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c r="AJ16" s="79"/>
      <c r="AK16" s="79"/>
      <c r="AL16" s="79"/>
      <c r="AM16" s="79"/>
      <c r="AN16" s="79"/>
      <c r="AO16" s="79"/>
      <c r="AP16" s="79"/>
      <c r="AQ16" s="79"/>
      <c r="AR16" s="79"/>
      <c r="AS16" s="79"/>
      <c r="AT16" s="79"/>
      <c r="AU16" s="79"/>
      <c r="AV16" s="79"/>
      <c r="AW16" s="79"/>
      <c r="AX16" s="79"/>
      <c r="AY16" s="79"/>
      <c r="AZ16" s="79"/>
      <c r="BA16" s="79"/>
      <c r="BB16" s="79"/>
      <c r="BC16" s="79"/>
      <c r="BD16" s="79"/>
      <c r="BE16" s="79"/>
      <c r="BF16" s="79"/>
      <c r="BG16" s="79"/>
      <c r="BH16" s="79"/>
      <c r="BI16" s="79"/>
      <c r="BJ16" s="79"/>
      <c r="BK16" s="79"/>
      <c r="BL16" s="79"/>
      <c r="BM16" s="79"/>
      <c r="BN16" s="79"/>
      <c r="BO16" s="80"/>
      <c r="BP16" s="57"/>
      <c r="BQ16" s="57"/>
      <c r="BR16" s="57"/>
      <c r="BS16" s="57"/>
      <c r="BT16" s="57"/>
      <c r="BU16" s="57"/>
      <c r="BV16" s="57"/>
      <c r="BW16" s="57"/>
      <c r="BX16" s="57"/>
      <c r="BY16" s="57"/>
      <c r="BZ16" s="57"/>
      <c r="CA16" s="57"/>
      <c r="CB16" s="57"/>
    </row>
    <row r="17" ht="47.25" customHeight="1">
      <c r="A17" s="81" t="s">
        <v>106</v>
      </c>
      <c r="B17" s="82"/>
      <c r="C17" s="46">
        <v>45298.0</v>
      </c>
      <c r="D17" s="46">
        <f t="shared" ref="D17:F17" si="56">C17+7</f>
        <v>45305</v>
      </c>
      <c r="E17" s="46">
        <f t="shared" si="56"/>
        <v>45312</v>
      </c>
      <c r="F17" s="46">
        <f t="shared" si="56"/>
        <v>45319</v>
      </c>
      <c r="G17" s="47" t="s">
        <v>17</v>
      </c>
      <c r="H17" s="46">
        <f>F17+7</f>
        <v>45326</v>
      </c>
      <c r="I17" s="46">
        <f t="shared" ref="I17:K17" si="57">H17+7</f>
        <v>45333</v>
      </c>
      <c r="J17" s="46">
        <f t="shared" si="57"/>
        <v>45340</v>
      </c>
      <c r="K17" s="46">
        <f t="shared" si="57"/>
        <v>45347</v>
      </c>
      <c r="L17" s="47" t="s">
        <v>18</v>
      </c>
      <c r="M17" s="46">
        <f>K17+7</f>
        <v>45354</v>
      </c>
      <c r="N17" s="46">
        <f t="shared" ref="N17:Q17" si="58">M17+7</f>
        <v>45361</v>
      </c>
      <c r="O17" s="46">
        <f t="shared" si="58"/>
        <v>45368</v>
      </c>
      <c r="P17" s="46">
        <f t="shared" si="58"/>
        <v>45375</v>
      </c>
      <c r="Q17" s="46">
        <f t="shared" si="58"/>
        <v>45382</v>
      </c>
      <c r="R17" s="47" t="s">
        <v>19</v>
      </c>
      <c r="S17" s="46">
        <f>Q17+7</f>
        <v>45389</v>
      </c>
      <c r="T17" s="46">
        <f t="shared" ref="T17:V17" si="59">S17+7</f>
        <v>45396</v>
      </c>
      <c r="U17" s="46">
        <f t="shared" si="59"/>
        <v>45403</v>
      </c>
      <c r="V17" s="46">
        <f t="shared" si="59"/>
        <v>45410</v>
      </c>
      <c r="W17" s="47" t="s">
        <v>20</v>
      </c>
      <c r="X17" s="46">
        <f>V17+7</f>
        <v>45417</v>
      </c>
      <c r="Y17" s="46">
        <f t="shared" ref="Y17:AA17" si="60">X17+7</f>
        <v>45424</v>
      </c>
      <c r="Z17" s="46">
        <f t="shared" si="60"/>
        <v>45431</v>
      </c>
      <c r="AA17" s="46">
        <f t="shared" si="60"/>
        <v>45438</v>
      </c>
      <c r="AB17" s="47" t="s">
        <v>21</v>
      </c>
      <c r="AC17" s="46">
        <f>AA17+7</f>
        <v>45445</v>
      </c>
      <c r="AD17" s="46">
        <f t="shared" ref="AD17:AG17" si="61">AC17+7</f>
        <v>45452</v>
      </c>
      <c r="AE17" s="46">
        <f t="shared" si="61"/>
        <v>45459</v>
      </c>
      <c r="AF17" s="46">
        <f t="shared" si="61"/>
        <v>45466</v>
      </c>
      <c r="AG17" s="46">
        <f t="shared" si="61"/>
        <v>45473</v>
      </c>
      <c r="AH17" s="47" t="s">
        <v>22</v>
      </c>
      <c r="AI17" s="46">
        <f>AG17+7</f>
        <v>45480</v>
      </c>
      <c r="AJ17" s="46">
        <f t="shared" ref="AJ17:AL17" si="62">AI17+7</f>
        <v>45487</v>
      </c>
      <c r="AK17" s="46">
        <f t="shared" si="62"/>
        <v>45494</v>
      </c>
      <c r="AL17" s="46">
        <f t="shared" si="62"/>
        <v>45501</v>
      </c>
      <c r="AM17" s="47" t="s">
        <v>23</v>
      </c>
      <c r="AN17" s="46">
        <f>AL17+7</f>
        <v>45508</v>
      </c>
      <c r="AO17" s="46">
        <f t="shared" ref="AO17:AQ17" si="63">AN17+7</f>
        <v>45515</v>
      </c>
      <c r="AP17" s="46">
        <f t="shared" si="63"/>
        <v>45522</v>
      </c>
      <c r="AQ17" s="46">
        <f t="shared" si="63"/>
        <v>45529</v>
      </c>
      <c r="AR17" s="47" t="s">
        <v>24</v>
      </c>
      <c r="AS17" s="46">
        <f>AQ17+7</f>
        <v>45536</v>
      </c>
      <c r="AT17" s="46">
        <f t="shared" ref="AT17:AW17" si="64">AS17+7</f>
        <v>45543</v>
      </c>
      <c r="AU17" s="46">
        <f t="shared" si="64"/>
        <v>45550</v>
      </c>
      <c r="AV17" s="46">
        <f t="shared" si="64"/>
        <v>45557</v>
      </c>
      <c r="AW17" s="46">
        <f t="shared" si="64"/>
        <v>45564</v>
      </c>
      <c r="AX17" s="47" t="s">
        <v>25</v>
      </c>
      <c r="AY17" s="46">
        <f>AW17+7</f>
        <v>45571</v>
      </c>
      <c r="AZ17" s="46">
        <f t="shared" ref="AZ17:BB17" si="65">AY17+7</f>
        <v>45578</v>
      </c>
      <c r="BA17" s="46">
        <f t="shared" si="65"/>
        <v>45585</v>
      </c>
      <c r="BB17" s="46">
        <f t="shared" si="65"/>
        <v>45592</v>
      </c>
      <c r="BC17" s="47" t="s">
        <v>26</v>
      </c>
      <c r="BD17" s="46">
        <f>BB17+7</f>
        <v>45599</v>
      </c>
      <c r="BE17" s="46">
        <f t="shared" ref="BE17:BG17" si="66">BD17+7</f>
        <v>45606</v>
      </c>
      <c r="BF17" s="46">
        <f t="shared" si="66"/>
        <v>45613</v>
      </c>
      <c r="BG17" s="46">
        <f t="shared" si="66"/>
        <v>45620</v>
      </c>
      <c r="BH17" s="47" t="s">
        <v>27</v>
      </c>
      <c r="BI17" s="46">
        <f>BG17+7</f>
        <v>45627</v>
      </c>
      <c r="BJ17" s="46">
        <f t="shared" ref="BJ17:BM17" si="67">BI17+7</f>
        <v>45634</v>
      </c>
      <c r="BK17" s="46">
        <f t="shared" si="67"/>
        <v>45641</v>
      </c>
      <c r="BL17" s="46">
        <f t="shared" si="67"/>
        <v>45648</v>
      </c>
      <c r="BM17" s="46">
        <f t="shared" si="67"/>
        <v>45655</v>
      </c>
      <c r="BN17" s="47" t="s">
        <v>28</v>
      </c>
      <c r="BO17" s="48" t="s">
        <v>29</v>
      </c>
      <c r="BP17" s="49" t="s">
        <v>30</v>
      </c>
      <c r="BQ17" s="49" t="s">
        <v>31</v>
      </c>
      <c r="BR17" s="49" t="s">
        <v>32</v>
      </c>
      <c r="BS17" s="49" t="s">
        <v>33</v>
      </c>
      <c r="BT17" s="49" t="s">
        <v>34</v>
      </c>
      <c r="BU17" s="49" t="s">
        <v>35</v>
      </c>
      <c r="BV17" s="49" t="s">
        <v>36</v>
      </c>
      <c r="BW17" s="49" t="s">
        <v>37</v>
      </c>
      <c r="BX17" s="49" t="s">
        <v>38</v>
      </c>
      <c r="BY17" s="49" t="s">
        <v>39</v>
      </c>
      <c r="BZ17" s="49" t="s">
        <v>40</v>
      </c>
      <c r="CA17" s="49" t="s">
        <v>41</v>
      </c>
      <c r="CB17" s="50" t="s">
        <v>42</v>
      </c>
    </row>
    <row r="18" ht="30.0" customHeight="1">
      <c r="A18" s="61" t="s">
        <v>107</v>
      </c>
      <c r="B18" s="62" t="str">
        <f>IFERROR(__xludf.DUMMYFUNCTION("IFERROR(SPARKLINE(C18:BN18),""Enter monthly COGS ➜"")"),"")</f>
        <v/>
      </c>
      <c r="C18" s="63">
        <v>50000.0</v>
      </c>
      <c r="D18" s="63"/>
      <c r="E18" s="63"/>
      <c r="F18" s="63"/>
      <c r="G18" s="64">
        <f t="shared" ref="G18:G25" si="69">SUM(C18:F18)</f>
        <v>50000</v>
      </c>
      <c r="H18" s="63">
        <v>50000.0</v>
      </c>
      <c r="I18" s="63"/>
      <c r="J18" s="63"/>
      <c r="K18" s="63"/>
      <c r="L18" s="64">
        <f t="shared" ref="L18:L25" si="70">SUM(H18:K18)</f>
        <v>50000</v>
      </c>
      <c r="M18" s="63">
        <v>50000.0</v>
      </c>
      <c r="N18" s="63"/>
      <c r="O18" s="63"/>
      <c r="P18" s="63"/>
      <c r="Q18" s="63"/>
      <c r="R18" s="64">
        <f t="shared" ref="R18:R25" si="71">SUM(M18:Q18)</f>
        <v>50000</v>
      </c>
      <c r="S18" s="63">
        <v>50000.0</v>
      </c>
      <c r="T18" s="63"/>
      <c r="U18" s="63"/>
      <c r="V18" s="63"/>
      <c r="W18" s="64">
        <f t="shared" ref="W18:W25" si="72">SUM(S18:V18)</f>
        <v>50000</v>
      </c>
      <c r="X18" s="63">
        <v>50000.0</v>
      </c>
      <c r="Y18" s="63"/>
      <c r="Z18" s="63"/>
      <c r="AA18" s="63"/>
      <c r="AB18" s="64">
        <f t="shared" ref="AB18:AB25" si="73">SUM(X18:AA18)</f>
        <v>50000</v>
      </c>
      <c r="AC18" s="63">
        <v>50000.0</v>
      </c>
      <c r="AD18" s="63"/>
      <c r="AE18" s="63"/>
      <c r="AF18" s="63"/>
      <c r="AG18" s="63"/>
      <c r="AH18" s="64">
        <f t="shared" ref="AH18:AH25" si="74">SUM(AC18:AG18)</f>
        <v>50000</v>
      </c>
      <c r="AI18" s="63">
        <v>50000.0</v>
      </c>
      <c r="AJ18" s="63"/>
      <c r="AK18" s="63"/>
      <c r="AL18" s="63"/>
      <c r="AM18" s="64">
        <f t="shared" ref="AM18:AM25" si="75">SUM(AI18:AL18)</f>
        <v>50000</v>
      </c>
      <c r="AN18" s="63">
        <v>50000.0</v>
      </c>
      <c r="AO18" s="63"/>
      <c r="AP18" s="63"/>
      <c r="AQ18" s="63"/>
      <c r="AR18" s="64">
        <f t="shared" ref="AR18:AR25" si="76">SUM(AN18:AQ18)</f>
        <v>50000</v>
      </c>
      <c r="AS18" s="63">
        <v>50000.0</v>
      </c>
      <c r="AT18" s="63"/>
      <c r="AU18" s="63"/>
      <c r="AV18" s="63"/>
      <c r="AW18" s="63"/>
      <c r="AX18" s="64">
        <f t="shared" ref="AX18:AX25" si="77">SUM(AS18:AW18)</f>
        <v>50000</v>
      </c>
      <c r="AY18" s="63">
        <v>50000.0</v>
      </c>
      <c r="AZ18" s="63"/>
      <c r="BA18" s="63"/>
      <c r="BB18" s="63"/>
      <c r="BC18" s="64">
        <f t="shared" ref="BC18:BC25" si="78">SUM(AY18:BB18)</f>
        <v>50000</v>
      </c>
      <c r="BD18" s="63">
        <v>50000.0</v>
      </c>
      <c r="BE18" s="63"/>
      <c r="BF18" s="63"/>
      <c r="BG18" s="63"/>
      <c r="BH18" s="64">
        <f t="shared" ref="BH18:BH25" si="79">SUM(BD18:BG18)</f>
        <v>50000</v>
      </c>
      <c r="BI18" s="63">
        <v>50000.0</v>
      </c>
      <c r="BJ18" s="63"/>
      <c r="BK18" s="63"/>
      <c r="BL18" s="63"/>
      <c r="BM18" s="63"/>
      <c r="BN18" s="64">
        <f t="shared" ref="BN18:BN25" si="80">SUM(BI18:BM18)</f>
        <v>50000</v>
      </c>
      <c r="BO18" s="66">
        <f t="shared" ref="BO18:BO25" si="81">SUM(G18,L18,R18,W18,AB18,AH18,AM18,AR18,AX18,BC18,BH18,BN18)</f>
        <v>600000</v>
      </c>
      <c r="BP18" s="83">
        <f t="shared" ref="BP18:BP23" si="82">IFERROR(G18/G$24,"")</f>
        <v>0.7142857143</v>
      </c>
      <c r="BQ18" s="83">
        <f t="shared" ref="BQ18:BQ23" si="83">IFERROR(L18/L$24,"")</f>
        <v>0.6666666667</v>
      </c>
      <c r="BR18" s="83">
        <f t="shared" ref="BR18:BR23" si="84">IFERROR(R18/R$24,"")</f>
        <v>0.6666666667</v>
      </c>
      <c r="BS18" s="83">
        <f t="shared" ref="BS18:BS23" si="85">IFERROR(W18/W$24,"")</f>
        <v>0.6666666667</v>
      </c>
      <c r="BT18" s="83">
        <f t="shared" ref="BT18:BT23" si="86">IFERROR(AB18/AB$24,"")</f>
        <v>0.6666666667</v>
      </c>
      <c r="BU18" s="67">
        <f t="shared" ref="BU18:BU23" si="87">IFERROR(AH18/AH$24,"")</f>
        <v>0.6666666667</v>
      </c>
      <c r="BV18" s="67">
        <f t="shared" ref="BV18:BV23" si="88">IFERROR(AM18/AM$24,"")</f>
        <v>0.6666666667</v>
      </c>
      <c r="BW18" s="67">
        <f t="shared" ref="BW18:BW23" si="89">IFERROR(AR18/AR$24,"")</f>
        <v>0.6666666667</v>
      </c>
      <c r="BX18" s="67">
        <f t="shared" ref="BX18:BX23" si="90">IFERROR(AX18/AX$24,"")</f>
        <v>0.6666666667</v>
      </c>
      <c r="BY18" s="67">
        <f t="shared" ref="BY18:BY23" si="91">IFERROR(BC18/BC$24,"")</f>
        <v>0.6666666667</v>
      </c>
      <c r="BZ18" s="67">
        <f t="shared" ref="BZ18:BZ23" si="92">IFERROR(BH18/BH$24,"")</f>
        <v>0.6666666667</v>
      </c>
      <c r="CA18" s="67">
        <f t="shared" ref="CA18:CB18" si="68">IFERROR(BN18/BN$24,"")</f>
        <v>0.6666666667</v>
      </c>
      <c r="CB18" s="83">
        <f t="shared" si="68"/>
        <v>0.6703910615</v>
      </c>
    </row>
    <row r="19" ht="30.0" customHeight="1">
      <c r="A19" s="61" t="s">
        <v>108</v>
      </c>
      <c r="B19" s="62" t="str">
        <f>IFERROR(__xludf.DUMMYFUNCTION("IFERROR(SPARKLINE(C19:BN19),""Enter monthly COGS ➜"")"),"")</f>
        <v/>
      </c>
      <c r="C19" s="63">
        <v>10000.0</v>
      </c>
      <c r="D19" s="63"/>
      <c r="E19" s="63"/>
      <c r="F19" s="63"/>
      <c r="G19" s="64">
        <f t="shared" si="69"/>
        <v>10000</v>
      </c>
      <c r="H19" s="63">
        <v>10000.0</v>
      </c>
      <c r="I19" s="63"/>
      <c r="J19" s="63"/>
      <c r="K19" s="63"/>
      <c r="L19" s="64">
        <f t="shared" si="70"/>
        <v>10000</v>
      </c>
      <c r="M19" s="63">
        <v>10000.0</v>
      </c>
      <c r="N19" s="63"/>
      <c r="O19" s="63"/>
      <c r="P19" s="63"/>
      <c r="Q19" s="63"/>
      <c r="R19" s="64">
        <f t="shared" si="71"/>
        <v>10000</v>
      </c>
      <c r="S19" s="63">
        <v>10000.0</v>
      </c>
      <c r="T19" s="63"/>
      <c r="U19" s="63"/>
      <c r="V19" s="63"/>
      <c r="W19" s="64">
        <f t="shared" si="72"/>
        <v>10000</v>
      </c>
      <c r="X19" s="63">
        <v>10000.0</v>
      </c>
      <c r="Y19" s="63"/>
      <c r="Z19" s="63"/>
      <c r="AA19" s="63"/>
      <c r="AB19" s="64">
        <f t="shared" si="73"/>
        <v>10000</v>
      </c>
      <c r="AC19" s="63">
        <v>10000.0</v>
      </c>
      <c r="AD19" s="63"/>
      <c r="AE19" s="63"/>
      <c r="AF19" s="63"/>
      <c r="AG19" s="63"/>
      <c r="AH19" s="64">
        <f t="shared" si="74"/>
        <v>10000</v>
      </c>
      <c r="AI19" s="63">
        <v>10000.0</v>
      </c>
      <c r="AJ19" s="63"/>
      <c r="AK19" s="63"/>
      <c r="AL19" s="63"/>
      <c r="AM19" s="64">
        <f t="shared" si="75"/>
        <v>10000</v>
      </c>
      <c r="AN19" s="63">
        <v>10000.0</v>
      </c>
      <c r="AO19" s="63"/>
      <c r="AP19" s="63"/>
      <c r="AQ19" s="63"/>
      <c r="AR19" s="64">
        <f t="shared" si="76"/>
        <v>10000</v>
      </c>
      <c r="AS19" s="63">
        <v>10000.0</v>
      </c>
      <c r="AT19" s="63"/>
      <c r="AU19" s="63"/>
      <c r="AV19" s="63"/>
      <c r="AW19" s="63"/>
      <c r="AX19" s="64">
        <f t="shared" si="77"/>
        <v>10000</v>
      </c>
      <c r="AY19" s="63">
        <v>10000.0</v>
      </c>
      <c r="AZ19" s="63"/>
      <c r="BA19" s="63"/>
      <c r="BB19" s="63"/>
      <c r="BC19" s="64">
        <f t="shared" si="78"/>
        <v>10000</v>
      </c>
      <c r="BD19" s="63">
        <v>10000.0</v>
      </c>
      <c r="BE19" s="63"/>
      <c r="BF19" s="63"/>
      <c r="BG19" s="63"/>
      <c r="BH19" s="64">
        <f t="shared" si="79"/>
        <v>10000</v>
      </c>
      <c r="BI19" s="63">
        <v>10000.0</v>
      </c>
      <c r="BJ19" s="63"/>
      <c r="BK19" s="63"/>
      <c r="BL19" s="63"/>
      <c r="BM19" s="63"/>
      <c r="BN19" s="64">
        <f t="shared" si="80"/>
        <v>10000</v>
      </c>
      <c r="BO19" s="66">
        <f t="shared" si="81"/>
        <v>120000</v>
      </c>
      <c r="BP19" s="83">
        <f t="shared" si="82"/>
        <v>0.1428571429</v>
      </c>
      <c r="BQ19" s="83">
        <f t="shared" si="83"/>
        <v>0.1333333333</v>
      </c>
      <c r="BR19" s="83">
        <f t="shared" si="84"/>
        <v>0.1333333333</v>
      </c>
      <c r="BS19" s="83">
        <f t="shared" si="85"/>
        <v>0.1333333333</v>
      </c>
      <c r="BT19" s="83">
        <f t="shared" si="86"/>
        <v>0.1333333333</v>
      </c>
      <c r="BU19" s="67">
        <f t="shared" si="87"/>
        <v>0.1333333333</v>
      </c>
      <c r="BV19" s="67">
        <f t="shared" si="88"/>
        <v>0.1333333333</v>
      </c>
      <c r="BW19" s="67">
        <f t="shared" si="89"/>
        <v>0.1333333333</v>
      </c>
      <c r="BX19" s="67">
        <f t="shared" si="90"/>
        <v>0.1333333333</v>
      </c>
      <c r="BY19" s="67">
        <f t="shared" si="91"/>
        <v>0.1333333333</v>
      </c>
      <c r="BZ19" s="67">
        <f t="shared" si="92"/>
        <v>0.1333333333</v>
      </c>
      <c r="CA19" s="67">
        <f t="shared" ref="CA19:CB19" si="93">IFERROR(BN19/BN$24,"")</f>
        <v>0.1333333333</v>
      </c>
      <c r="CB19" s="83">
        <f t="shared" si="93"/>
        <v>0.1340782123</v>
      </c>
    </row>
    <row r="20" ht="30.0" customHeight="1">
      <c r="A20" s="61" t="s">
        <v>109</v>
      </c>
      <c r="B20" s="62" t="str">
        <f>IFERROR(__xludf.DUMMYFUNCTION("IFERROR(SPARKLINE(C20:BN20),""Enter monthly COGS ➜"")"),"")</f>
        <v/>
      </c>
      <c r="C20" s="63">
        <v>10000.0</v>
      </c>
      <c r="D20" s="63"/>
      <c r="E20" s="63"/>
      <c r="F20" s="63"/>
      <c r="G20" s="64">
        <f t="shared" si="69"/>
        <v>10000</v>
      </c>
      <c r="H20" s="63">
        <v>15000.0</v>
      </c>
      <c r="I20" s="63"/>
      <c r="J20" s="63"/>
      <c r="K20" s="63"/>
      <c r="L20" s="64">
        <f t="shared" si="70"/>
        <v>15000</v>
      </c>
      <c r="M20" s="63">
        <v>15000.0</v>
      </c>
      <c r="N20" s="63"/>
      <c r="O20" s="63"/>
      <c r="P20" s="63"/>
      <c r="Q20" s="63"/>
      <c r="R20" s="64">
        <f t="shared" si="71"/>
        <v>15000</v>
      </c>
      <c r="S20" s="63">
        <v>15000.0</v>
      </c>
      <c r="T20" s="63"/>
      <c r="U20" s="63"/>
      <c r="V20" s="63"/>
      <c r="W20" s="64">
        <f t="shared" si="72"/>
        <v>15000</v>
      </c>
      <c r="X20" s="63">
        <v>15000.0</v>
      </c>
      <c r="Y20" s="63"/>
      <c r="Z20" s="63"/>
      <c r="AA20" s="63"/>
      <c r="AB20" s="64">
        <f t="shared" si="73"/>
        <v>15000</v>
      </c>
      <c r="AC20" s="63">
        <v>15000.0</v>
      </c>
      <c r="AD20" s="63"/>
      <c r="AE20" s="63"/>
      <c r="AF20" s="63"/>
      <c r="AG20" s="63"/>
      <c r="AH20" s="64">
        <f t="shared" si="74"/>
        <v>15000</v>
      </c>
      <c r="AI20" s="63">
        <v>15000.0</v>
      </c>
      <c r="AJ20" s="63"/>
      <c r="AK20" s="63"/>
      <c r="AL20" s="63"/>
      <c r="AM20" s="64">
        <f t="shared" si="75"/>
        <v>15000</v>
      </c>
      <c r="AN20" s="63">
        <v>15000.0</v>
      </c>
      <c r="AO20" s="63"/>
      <c r="AP20" s="63"/>
      <c r="AQ20" s="63"/>
      <c r="AR20" s="64">
        <f t="shared" si="76"/>
        <v>15000</v>
      </c>
      <c r="AS20" s="63">
        <v>15000.0</v>
      </c>
      <c r="AT20" s="63"/>
      <c r="AU20" s="63"/>
      <c r="AV20" s="63"/>
      <c r="AW20" s="63"/>
      <c r="AX20" s="64">
        <f t="shared" si="77"/>
        <v>15000</v>
      </c>
      <c r="AY20" s="63">
        <v>15000.0</v>
      </c>
      <c r="AZ20" s="63"/>
      <c r="BA20" s="63"/>
      <c r="BB20" s="63"/>
      <c r="BC20" s="64">
        <f t="shared" si="78"/>
        <v>15000</v>
      </c>
      <c r="BD20" s="63">
        <v>15000.0</v>
      </c>
      <c r="BE20" s="63"/>
      <c r="BF20" s="63"/>
      <c r="BG20" s="63"/>
      <c r="BH20" s="64">
        <f t="shared" si="79"/>
        <v>15000</v>
      </c>
      <c r="BI20" s="63">
        <v>15000.0</v>
      </c>
      <c r="BJ20" s="63"/>
      <c r="BK20" s="63"/>
      <c r="BL20" s="63"/>
      <c r="BM20" s="63"/>
      <c r="BN20" s="64">
        <f t="shared" si="80"/>
        <v>15000</v>
      </c>
      <c r="BO20" s="66">
        <f t="shared" si="81"/>
        <v>175000</v>
      </c>
      <c r="BP20" s="83">
        <f t="shared" si="82"/>
        <v>0.1428571429</v>
      </c>
      <c r="BQ20" s="83">
        <f t="shared" si="83"/>
        <v>0.2</v>
      </c>
      <c r="BR20" s="83">
        <f t="shared" si="84"/>
        <v>0.2</v>
      </c>
      <c r="BS20" s="83">
        <f t="shared" si="85"/>
        <v>0.2</v>
      </c>
      <c r="BT20" s="83">
        <f t="shared" si="86"/>
        <v>0.2</v>
      </c>
      <c r="BU20" s="67">
        <f t="shared" si="87"/>
        <v>0.2</v>
      </c>
      <c r="BV20" s="67">
        <f t="shared" si="88"/>
        <v>0.2</v>
      </c>
      <c r="BW20" s="67">
        <f t="shared" si="89"/>
        <v>0.2</v>
      </c>
      <c r="BX20" s="67">
        <f t="shared" si="90"/>
        <v>0.2</v>
      </c>
      <c r="BY20" s="67">
        <f t="shared" si="91"/>
        <v>0.2</v>
      </c>
      <c r="BZ20" s="67">
        <f t="shared" si="92"/>
        <v>0.2</v>
      </c>
      <c r="CA20" s="67">
        <f t="shared" ref="CA20:CB20" si="94">IFERROR(BN20/BN$24,"")</f>
        <v>0.2</v>
      </c>
      <c r="CB20" s="83">
        <f t="shared" si="94"/>
        <v>0.1955307263</v>
      </c>
    </row>
    <row r="21" ht="30.0" customHeight="1">
      <c r="A21" s="61" t="s">
        <v>110</v>
      </c>
      <c r="B21" s="62" t="str">
        <f>IFERROR(__xludf.DUMMYFUNCTION("IFERROR(SPARKLINE(C21:BN21),""Enter monthly COGS ➜"")"),"")</f>
        <v/>
      </c>
      <c r="C21" s="63"/>
      <c r="D21" s="63"/>
      <c r="E21" s="63"/>
      <c r="F21" s="63"/>
      <c r="G21" s="64">
        <f t="shared" si="69"/>
        <v>0</v>
      </c>
      <c r="H21" s="63"/>
      <c r="I21" s="63"/>
      <c r="J21" s="63"/>
      <c r="K21" s="63"/>
      <c r="L21" s="64">
        <f t="shared" si="70"/>
        <v>0</v>
      </c>
      <c r="M21" s="63"/>
      <c r="N21" s="63"/>
      <c r="O21" s="63"/>
      <c r="P21" s="63"/>
      <c r="Q21" s="63"/>
      <c r="R21" s="64">
        <f t="shared" si="71"/>
        <v>0</v>
      </c>
      <c r="S21" s="63"/>
      <c r="T21" s="63"/>
      <c r="U21" s="63"/>
      <c r="V21" s="63"/>
      <c r="W21" s="64">
        <f t="shared" si="72"/>
        <v>0</v>
      </c>
      <c r="X21" s="63"/>
      <c r="Y21" s="63"/>
      <c r="Z21" s="63"/>
      <c r="AA21" s="63"/>
      <c r="AB21" s="64">
        <f t="shared" si="73"/>
        <v>0</v>
      </c>
      <c r="AC21" s="63"/>
      <c r="AD21" s="63"/>
      <c r="AE21" s="63"/>
      <c r="AF21" s="63"/>
      <c r="AG21" s="63"/>
      <c r="AH21" s="64">
        <f t="shared" si="74"/>
        <v>0</v>
      </c>
      <c r="AI21" s="63"/>
      <c r="AJ21" s="63"/>
      <c r="AK21" s="63"/>
      <c r="AL21" s="63"/>
      <c r="AM21" s="64">
        <f t="shared" si="75"/>
        <v>0</v>
      </c>
      <c r="AN21" s="63"/>
      <c r="AO21" s="63"/>
      <c r="AP21" s="63"/>
      <c r="AQ21" s="63"/>
      <c r="AR21" s="64">
        <f t="shared" si="76"/>
        <v>0</v>
      </c>
      <c r="AS21" s="63"/>
      <c r="AT21" s="63"/>
      <c r="AU21" s="63"/>
      <c r="AV21" s="63"/>
      <c r="AW21" s="63"/>
      <c r="AX21" s="64">
        <f t="shared" si="77"/>
        <v>0</v>
      </c>
      <c r="AY21" s="63"/>
      <c r="AZ21" s="63"/>
      <c r="BA21" s="63"/>
      <c r="BB21" s="63"/>
      <c r="BC21" s="64">
        <f t="shared" si="78"/>
        <v>0</v>
      </c>
      <c r="BD21" s="63"/>
      <c r="BE21" s="63"/>
      <c r="BF21" s="63"/>
      <c r="BG21" s="63"/>
      <c r="BH21" s="64">
        <f t="shared" si="79"/>
        <v>0</v>
      </c>
      <c r="BI21" s="63"/>
      <c r="BJ21" s="63"/>
      <c r="BK21" s="63"/>
      <c r="BL21" s="63"/>
      <c r="BM21" s="63"/>
      <c r="BN21" s="64">
        <f t="shared" si="80"/>
        <v>0</v>
      </c>
      <c r="BO21" s="66">
        <f t="shared" si="81"/>
        <v>0</v>
      </c>
      <c r="BP21" s="83">
        <f t="shared" si="82"/>
        <v>0</v>
      </c>
      <c r="BQ21" s="83">
        <f t="shared" si="83"/>
        <v>0</v>
      </c>
      <c r="BR21" s="83">
        <f t="shared" si="84"/>
        <v>0</v>
      </c>
      <c r="BS21" s="83">
        <f t="shared" si="85"/>
        <v>0</v>
      </c>
      <c r="BT21" s="83">
        <f t="shared" si="86"/>
        <v>0</v>
      </c>
      <c r="BU21" s="67">
        <f t="shared" si="87"/>
        <v>0</v>
      </c>
      <c r="BV21" s="67">
        <f t="shared" si="88"/>
        <v>0</v>
      </c>
      <c r="BW21" s="67">
        <f t="shared" si="89"/>
        <v>0</v>
      </c>
      <c r="BX21" s="67">
        <f t="shared" si="90"/>
        <v>0</v>
      </c>
      <c r="BY21" s="67">
        <f t="shared" si="91"/>
        <v>0</v>
      </c>
      <c r="BZ21" s="67">
        <f t="shared" si="92"/>
        <v>0</v>
      </c>
      <c r="CA21" s="67">
        <f t="shared" ref="CA21:CB21" si="95">IFERROR(BN21/BN$24,"")</f>
        <v>0</v>
      </c>
      <c r="CB21" s="83">
        <f t="shared" si="95"/>
        <v>0</v>
      </c>
    </row>
    <row r="22" ht="30.0" customHeight="1">
      <c r="A22" s="61" t="s">
        <v>111</v>
      </c>
      <c r="B22" s="62" t="str">
        <f>IFERROR(__xludf.DUMMYFUNCTION("IFERROR(SPARKLINE(C22:BN22),""Enter monthly COGS ➜"")"),"")</f>
        <v/>
      </c>
      <c r="C22" s="63"/>
      <c r="D22" s="63"/>
      <c r="E22" s="63"/>
      <c r="F22" s="63"/>
      <c r="G22" s="64">
        <f t="shared" si="69"/>
        <v>0</v>
      </c>
      <c r="H22" s="63"/>
      <c r="I22" s="63"/>
      <c r="J22" s="63"/>
      <c r="K22" s="63"/>
      <c r="L22" s="64">
        <f t="shared" si="70"/>
        <v>0</v>
      </c>
      <c r="M22" s="63"/>
      <c r="N22" s="63"/>
      <c r="O22" s="63"/>
      <c r="P22" s="63"/>
      <c r="Q22" s="63"/>
      <c r="R22" s="64">
        <f t="shared" si="71"/>
        <v>0</v>
      </c>
      <c r="S22" s="63"/>
      <c r="T22" s="63"/>
      <c r="U22" s="63"/>
      <c r="V22" s="63"/>
      <c r="W22" s="64">
        <f t="shared" si="72"/>
        <v>0</v>
      </c>
      <c r="X22" s="63"/>
      <c r="Y22" s="63"/>
      <c r="Z22" s="63"/>
      <c r="AA22" s="63"/>
      <c r="AB22" s="64">
        <f t="shared" si="73"/>
        <v>0</v>
      </c>
      <c r="AC22" s="63"/>
      <c r="AD22" s="63"/>
      <c r="AE22" s="63"/>
      <c r="AF22" s="63"/>
      <c r="AG22" s="63"/>
      <c r="AH22" s="64">
        <f t="shared" si="74"/>
        <v>0</v>
      </c>
      <c r="AI22" s="63"/>
      <c r="AJ22" s="63"/>
      <c r="AK22" s="63"/>
      <c r="AL22" s="63"/>
      <c r="AM22" s="64">
        <f t="shared" si="75"/>
        <v>0</v>
      </c>
      <c r="AN22" s="63"/>
      <c r="AO22" s="63"/>
      <c r="AP22" s="63"/>
      <c r="AQ22" s="63"/>
      <c r="AR22" s="64">
        <f t="shared" si="76"/>
        <v>0</v>
      </c>
      <c r="AS22" s="63"/>
      <c r="AT22" s="63"/>
      <c r="AU22" s="63"/>
      <c r="AV22" s="63"/>
      <c r="AW22" s="63"/>
      <c r="AX22" s="64">
        <f t="shared" si="77"/>
        <v>0</v>
      </c>
      <c r="AY22" s="63"/>
      <c r="AZ22" s="63"/>
      <c r="BA22" s="63"/>
      <c r="BB22" s="63"/>
      <c r="BC22" s="64">
        <f t="shared" si="78"/>
        <v>0</v>
      </c>
      <c r="BD22" s="63"/>
      <c r="BE22" s="63"/>
      <c r="BF22" s="63"/>
      <c r="BG22" s="63"/>
      <c r="BH22" s="64">
        <f t="shared" si="79"/>
        <v>0</v>
      </c>
      <c r="BI22" s="63"/>
      <c r="BJ22" s="63"/>
      <c r="BK22" s="63"/>
      <c r="BL22" s="63"/>
      <c r="BM22" s="63"/>
      <c r="BN22" s="64">
        <f t="shared" si="80"/>
        <v>0</v>
      </c>
      <c r="BO22" s="66">
        <f t="shared" si="81"/>
        <v>0</v>
      </c>
      <c r="BP22" s="83">
        <f t="shared" si="82"/>
        <v>0</v>
      </c>
      <c r="BQ22" s="83">
        <f t="shared" si="83"/>
        <v>0</v>
      </c>
      <c r="BR22" s="83">
        <f t="shared" si="84"/>
        <v>0</v>
      </c>
      <c r="BS22" s="83">
        <f t="shared" si="85"/>
        <v>0</v>
      </c>
      <c r="BT22" s="83">
        <f t="shared" si="86"/>
        <v>0</v>
      </c>
      <c r="BU22" s="67">
        <f t="shared" si="87"/>
        <v>0</v>
      </c>
      <c r="BV22" s="67">
        <f t="shared" si="88"/>
        <v>0</v>
      </c>
      <c r="BW22" s="67">
        <f t="shared" si="89"/>
        <v>0</v>
      </c>
      <c r="BX22" s="67">
        <f t="shared" si="90"/>
        <v>0</v>
      </c>
      <c r="BY22" s="67">
        <f t="shared" si="91"/>
        <v>0</v>
      </c>
      <c r="BZ22" s="67">
        <f t="shared" si="92"/>
        <v>0</v>
      </c>
      <c r="CA22" s="67">
        <f t="shared" ref="CA22:CB22" si="96">IFERROR(BN22/BN$24,"")</f>
        <v>0</v>
      </c>
      <c r="CB22" s="83">
        <f t="shared" si="96"/>
        <v>0</v>
      </c>
    </row>
    <row r="23" ht="30.0" customHeight="1">
      <c r="A23" s="84" t="s">
        <v>112</v>
      </c>
      <c r="B23" s="62" t="str">
        <f>IFERROR(__xludf.DUMMYFUNCTION("IFERROR(SPARKLINE(C23:BN23),""Enter monthly COGS ➜"")"),"")</f>
        <v/>
      </c>
      <c r="C23" s="85"/>
      <c r="D23" s="85"/>
      <c r="E23" s="85"/>
      <c r="F23" s="85"/>
      <c r="G23" s="64">
        <f t="shared" si="69"/>
        <v>0</v>
      </c>
      <c r="H23" s="85"/>
      <c r="I23" s="85"/>
      <c r="J23" s="85"/>
      <c r="K23" s="85"/>
      <c r="L23" s="64">
        <f t="shared" si="70"/>
        <v>0</v>
      </c>
      <c r="M23" s="85"/>
      <c r="N23" s="85"/>
      <c r="O23" s="85"/>
      <c r="P23" s="85"/>
      <c r="Q23" s="85"/>
      <c r="R23" s="64">
        <f t="shared" si="71"/>
        <v>0</v>
      </c>
      <c r="S23" s="85"/>
      <c r="T23" s="85"/>
      <c r="U23" s="85"/>
      <c r="V23" s="85"/>
      <c r="W23" s="64">
        <f t="shared" si="72"/>
        <v>0</v>
      </c>
      <c r="X23" s="85"/>
      <c r="Y23" s="85"/>
      <c r="Z23" s="85"/>
      <c r="AA23" s="85"/>
      <c r="AB23" s="64">
        <f t="shared" si="73"/>
        <v>0</v>
      </c>
      <c r="AC23" s="85"/>
      <c r="AD23" s="85"/>
      <c r="AE23" s="85"/>
      <c r="AF23" s="85"/>
      <c r="AG23" s="85"/>
      <c r="AH23" s="64">
        <f t="shared" si="74"/>
        <v>0</v>
      </c>
      <c r="AI23" s="85"/>
      <c r="AJ23" s="85"/>
      <c r="AK23" s="85"/>
      <c r="AL23" s="85"/>
      <c r="AM23" s="64">
        <f t="shared" si="75"/>
        <v>0</v>
      </c>
      <c r="AN23" s="85"/>
      <c r="AO23" s="85"/>
      <c r="AP23" s="85"/>
      <c r="AQ23" s="85"/>
      <c r="AR23" s="64">
        <f t="shared" si="76"/>
        <v>0</v>
      </c>
      <c r="AS23" s="85"/>
      <c r="AT23" s="85"/>
      <c r="AU23" s="85"/>
      <c r="AV23" s="85"/>
      <c r="AW23" s="85"/>
      <c r="AX23" s="64">
        <f t="shared" si="77"/>
        <v>0</v>
      </c>
      <c r="AY23" s="85"/>
      <c r="AZ23" s="85"/>
      <c r="BA23" s="85"/>
      <c r="BB23" s="85"/>
      <c r="BC23" s="64">
        <f t="shared" si="78"/>
        <v>0</v>
      </c>
      <c r="BD23" s="85"/>
      <c r="BE23" s="85"/>
      <c r="BF23" s="85"/>
      <c r="BG23" s="85"/>
      <c r="BH23" s="64">
        <f t="shared" si="79"/>
        <v>0</v>
      </c>
      <c r="BI23" s="85"/>
      <c r="BJ23" s="85"/>
      <c r="BK23" s="85"/>
      <c r="BL23" s="85"/>
      <c r="BM23" s="85"/>
      <c r="BN23" s="64">
        <f t="shared" si="80"/>
        <v>0</v>
      </c>
      <c r="BO23" s="66">
        <f t="shared" si="81"/>
        <v>0</v>
      </c>
      <c r="BP23" s="83">
        <f t="shared" si="82"/>
        <v>0</v>
      </c>
      <c r="BQ23" s="83">
        <f t="shared" si="83"/>
        <v>0</v>
      </c>
      <c r="BR23" s="83">
        <f t="shared" si="84"/>
        <v>0</v>
      </c>
      <c r="BS23" s="83">
        <f t="shared" si="85"/>
        <v>0</v>
      </c>
      <c r="BT23" s="83">
        <f t="shared" si="86"/>
        <v>0</v>
      </c>
      <c r="BU23" s="67">
        <f t="shared" si="87"/>
        <v>0</v>
      </c>
      <c r="BV23" s="67">
        <f t="shared" si="88"/>
        <v>0</v>
      </c>
      <c r="BW23" s="67">
        <f t="shared" si="89"/>
        <v>0</v>
      </c>
      <c r="BX23" s="67">
        <f t="shared" si="90"/>
        <v>0</v>
      </c>
      <c r="BY23" s="67">
        <f t="shared" si="91"/>
        <v>0</v>
      </c>
      <c r="BZ23" s="67">
        <f t="shared" si="92"/>
        <v>0</v>
      </c>
      <c r="CA23" s="67">
        <f t="shared" ref="CA23:CB23" si="97">IFERROR(BN23/BN$24,"")</f>
        <v>0</v>
      </c>
      <c r="CB23" s="83">
        <f t="shared" si="97"/>
        <v>0</v>
      </c>
    </row>
    <row r="24" ht="30.0" customHeight="1">
      <c r="A24" s="73" t="s">
        <v>113</v>
      </c>
      <c r="B24" s="74" t="str">
        <f>IFERROR(__xludf.DUMMYFUNCTION("IFERROR(SPARKLINE(C24:BN24),""Total"")"),"")</f>
        <v/>
      </c>
      <c r="C24" s="75">
        <f t="shared" ref="C24:F24" si="98">IF((SUM(C18:C23)&gt;0),SUM(C18:C23),"—")</f>
        <v>70000</v>
      </c>
      <c r="D24" s="75" t="str">
        <f t="shared" si="98"/>
        <v>—</v>
      </c>
      <c r="E24" s="75" t="str">
        <f t="shared" si="98"/>
        <v>—</v>
      </c>
      <c r="F24" s="75" t="str">
        <f t="shared" si="98"/>
        <v>—</v>
      </c>
      <c r="G24" s="75">
        <f t="shared" si="69"/>
        <v>70000</v>
      </c>
      <c r="H24" s="75">
        <f t="shared" ref="H24:K24" si="99">IF((SUM(H18:H23)&gt;0),SUM(H18:H23),"—")</f>
        <v>75000</v>
      </c>
      <c r="I24" s="75" t="str">
        <f t="shared" si="99"/>
        <v>—</v>
      </c>
      <c r="J24" s="75" t="str">
        <f t="shared" si="99"/>
        <v>—</v>
      </c>
      <c r="K24" s="75" t="str">
        <f t="shared" si="99"/>
        <v>—</v>
      </c>
      <c r="L24" s="75">
        <f t="shared" si="70"/>
        <v>75000</v>
      </c>
      <c r="M24" s="75">
        <f t="shared" ref="M24:Q24" si="100">IF((SUM(M18:M23)&gt;0),SUM(M18:M23),"—")</f>
        <v>75000</v>
      </c>
      <c r="N24" s="75" t="str">
        <f t="shared" si="100"/>
        <v>—</v>
      </c>
      <c r="O24" s="75" t="str">
        <f t="shared" si="100"/>
        <v>—</v>
      </c>
      <c r="P24" s="75" t="str">
        <f t="shared" si="100"/>
        <v>—</v>
      </c>
      <c r="Q24" s="75" t="str">
        <f t="shared" si="100"/>
        <v>—</v>
      </c>
      <c r="R24" s="75">
        <f t="shared" si="71"/>
        <v>75000</v>
      </c>
      <c r="S24" s="75">
        <f t="shared" ref="S24:V24" si="101">IF((SUM(S18:S23)&gt;0),SUM(S18:S23),"—")</f>
        <v>75000</v>
      </c>
      <c r="T24" s="75" t="str">
        <f t="shared" si="101"/>
        <v>—</v>
      </c>
      <c r="U24" s="75" t="str">
        <f t="shared" si="101"/>
        <v>—</v>
      </c>
      <c r="V24" s="75" t="str">
        <f t="shared" si="101"/>
        <v>—</v>
      </c>
      <c r="W24" s="75">
        <f t="shared" si="72"/>
        <v>75000</v>
      </c>
      <c r="X24" s="75">
        <f t="shared" ref="X24:AA24" si="102">IF((SUM(X18:X23)&gt;0),SUM(X18:X23),"—")</f>
        <v>75000</v>
      </c>
      <c r="Y24" s="75" t="str">
        <f t="shared" si="102"/>
        <v>—</v>
      </c>
      <c r="Z24" s="75" t="str">
        <f t="shared" si="102"/>
        <v>—</v>
      </c>
      <c r="AA24" s="75" t="str">
        <f t="shared" si="102"/>
        <v>—</v>
      </c>
      <c r="AB24" s="75">
        <f t="shared" si="73"/>
        <v>75000</v>
      </c>
      <c r="AC24" s="75">
        <f t="shared" ref="AC24:AG24" si="103">IF((SUM(AC18:AC23)&gt;0),SUM(AC18:AC23),"—")</f>
        <v>75000</v>
      </c>
      <c r="AD24" s="75" t="str">
        <f t="shared" si="103"/>
        <v>—</v>
      </c>
      <c r="AE24" s="75" t="str">
        <f t="shared" si="103"/>
        <v>—</v>
      </c>
      <c r="AF24" s="75" t="str">
        <f t="shared" si="103"/>
        <v>—</v>
      </c>
      <c r="AG24" s="75" t="str">
        <f t="shared" si="103"/>
        <v>—</v>
      </c>
      <c r="AH24" s="75">
        <f t="shared" si="74"/>
        <v>75000</v>
      </c>
      <c r="AI24" s="75">
        <f t="shared" ref="AI24:AL24" si="104">IF((SUM(AI18:AI23)&gt;0),SUM(AI18:AI23),"—")</f>
        <v>75000</v>
      </c>
      <c r="AJ24" s="75" t="str">
        <f t="shared" si="104"/>
        <v>—</v>
      </c>
      <c r="AK24" s="75" t="str">
        <f t="shared" si="104"/>
        <v>—</v>
      </c>
      <c r="AL24" s="75" t="str">
        <f t="shared" si="104"/>
        <v>—</v>
      </c>
      <c r="AM24" s="75">
        <f t="shared" si="75"/>
        <v>75000</v>
      </c>
      <c r="AN24" s="75">
        <f t="shared" ref="AN24:AQ24" si="105">IF((SUM(AN18:AN23)&gt;0),SUM(AN18:AN23),"—")</f>
        <v>75000</v>
      </c>
      <c r="AO24" s="75" t="str">
        <f t="shared" si="105"/>
        <v>—</v>
      </c>
      <c r="AP24" s="75" t="str">
        <f t="shared" si="105"/>
        <v>—</v>
      </c>
      <c r="AQ24" s="75" t="str">
        <f t="shared" si="105"/>
        <v>—</v>
      </c>
      <c r="AR24" s="75">
        <f t="shared" si="76"/>
        <v>75000</v>
      </c>
      <c r="AS24" s="75">
        <f t="shared" ref="AS24:AW24" si="106">IF((SUM(AS18:AS23)&gt;0),SUM(AS18:AS23),"—")</f>
        <v>75000</v>
      </c>
      <c r="AT24" s="75" t="str">
        <f t="shared" si="106"/>
        <v>—</v>
      </c>
      <c r="AU24" s="75" t="str">
        <f t="shared" si="106"/>
        <v>—</v>
      </c>
      <c r="AV24" s="75" t="str">
        <f t="shared" si="106"/>
        <v>—</v>
      </c>
      <c r="AW24" s="75" t="str">
        <f t="shared" si="106"/>
        <v>—</v>
      </c>
      <c r="AX24" s="75">
        <f t="shared" si="77"/>
        <v>75000</v>
      </c>
      <c r="AY24" s="75">
        <f t="shared" ref="AY24:BB24" si="107">IF((SUM(AY18:AY23)&gt;0),SUM(AY18:AY23),"—")</f>
        <v>75000</v>
      </c>
      <c r="AZ24" s="75" t="str">
        <f t="shared" si="107"/>
        <v>—</v>
      </c>
      <c r="BA24" s="75" t="str">
        <f t="shared" si="107"/>
        <v>—</v>
      </c>
      <c r="BB24" s="75" t="str">
        <f t="shared" si="107"/>
        <v>—</v>
      </c>
      <c r="BC24" s="75">
        <f t="shared" si="78"/>
        <v>75000</v>
      </c>
      <c r="BD24" s="75">
        <f t="shared" ref="BD24:BG24" si="108">IF((SUM(BD18:BD23)&gt;0),SUM(BD18:BD23),"—")</f>
        <v>75000</v>
      </c>
      <c r="BE24" s="75" t="str">
        <f t="shared" si="108"/>
        <v>—</v>
      </c>
      <c r="BF24" s="75" t="str">
        <f t="shared" si="108"/>
        <v>—</v>
      </c>
      <c r="BG24" s="75" t="str">
        <f t="shared" si="108"/>
        <v>—</v>
      </c>
      <c r="BH24" s="75">
        <f t="shared" si="79"/>
        <v>75000</v>
      </c>
      <c r="BI24" s="75">
        <f t="shared" ref="BI24:BM24" si="109">IF((SUM(BI18:BI23)&gt;0),SUM(BI18:BI23),"—")</f>
        <v>75000</v>
      </c>
      <c r="BJ24" s="75" t="str">
        <f t="shared" si="109"/>
        <v>—</v>
      </c>
      <c r="BK24" s="75" t="str">
        <f t="shared" si="109"/>
        <v>—</v>
      </c>
      <c r="BL24" s="75" t="str">
        <f t="shared" si="109"/>
        <v>—</v>
      </c>
      <c r="BM24" s="75" t="str">
        <f t="shared" si="109"/>
        <v>—</v>
      </c>
      <c r="BN24" s="75">
        <f t="shared" si="80"/>
        <v>75000</v>
      </c>
      <c r="BO24" s="86">
        <f t="shared" si="81"/>
        <v>895000</v>
      </c>
      <c r="BP24" s="87" t="s">
        <v>105</v>
      </c>
      <c r="BQ24" s="87" t="s">
        <v>105</v>
      </c>
      <c r="BR24" s="87" t="s">
        <v>105</v>
      </c>
      <c r="BS24" s="87" t="s">
        <v>105</v>
      </c>
      <c r="BT24" s="87" t="s">
        <v>105</v>
      </c>
      <c r="BU24" s="87" t="s">
        <v>105</v>
      </c>
      <c r="BV24" s="87" t="s">
        <v>105</v>
      </c>
      <c r="BW24" s="87" t="s">
        <v>105</v>
      </c>
      <c r="BX24" s="87" t="s">
        <v>105</v>
      </c>
      <c r="BY24" s="87" t="s">
        <v>105</v>
      </c>
      <c r="BZ24" s="87" t="s">
        <v>105</v>
      </c>
      <c r="CA24" s="87" t="s">
        <v>105</v>
      </c>
      <c r="CB24" s="87" t="s">
        <v>105</v>
      </c>
    </row>
    <row r="25" ht="30.0" customHeight="1">
      <c r="A25" s="88" t="s">
        <v>114</v>
      </c>
      <c r="B25" s="89" t="str">
        <f>IFERROR(__xludf.DUMMYFUNCTION("IFERROR(SPARKLINE(C25:BN25),""Total"")"),"")</f>
        <v/>
      </c>
      <c r="C25" s="90">
        <f t="shared" ref="C25:F25" si="110">IFERROR(SUM(C15-C24),"—")</f>
        <v>60000</v>
      </c>
      <c r="D25" s="90" t="str">
        <f t="shared" si="110"/>
        <v>—</v>
      </c>
      <c r="E25" s="90" t="str">
        <f t="shared" si="110"/>
        <v>—</v>
      </c>
      <c r="F25" s="90" t="str">
        <f t="shared" si="110"/>
        <v>—</v>
      </c>
      <c r="G25" s="91">
        <f t="shared" si="69"/>
        <v>60000</v>
      </c>
      <c r="H25" s="90">
        <f t="shared" ref="H25:K25" si="111">IFERROR(SUM(H15-H24),"—")</f>
        <v>55000</v>
      </c>
      <c r="I25" s="90" t="str">
        <f t="shared" si="111"/>
        <v>—</v>
      </c>
      <c r="J25" s="90" t="str">
        <f t="shared" si="111"/>
        <v>—</v>
      </c>
      <c r="K25" s="90" t="str">
        <f t="shared" si="111"/>
        <v>—</v>
      </c>
      <c r="L25" s="91">
        <f t="shared" si="70"/>
        <v>55000</v>
      </c>
      <c r="M25" s="90">
        <f t="shared" ref="M25:Q25" si="112">IFERROR(SUM(M15-M24),"—")</f>
        <v>55000</v>
      </c>
      <c r="N25" s="90" t="str">
        <f t="shared" si="112"/>
        <v>—</v>
      </c>
      <c r="O25" s="90" t="str">
        <f t="shared" si="112"/>
        <v>—</v>
      </c>
      <c r="P25" s="90" t="str">
        <f t="shared" si="112"/>
        <v>—</v>
      </c>
      <c r="Q25" s="90" t="str">
        <f t="shared" si="112"/>
        <v>—</v>
      </c>
      <c r="R25" s="91">
        <f t="shared" si="71"/>
        <v>55000</v>
      </c>
      <c r="S25" s="90">
        <f t="shared" ref="S25:V25" si="113">IFERROR(SUM(S15-S24),"—")</f>
        <v>55000</v>
      </c>
      <c r="T25" s="90" t="str">
        <f t="shared" si="113"/>
        <v>—</v>
      </c>
      <c r="U25" s="90" t="str">
        <f t="shared" si="113"/>
        <v>—</v>
      </c>
      <c r="V25" s="90" t="str">
        <f t="shared" si="113"/>
        <v>—</v>
      </c>
      <c r="W25" s="91">
        <f t="shared" si="72"/>
        <v>55000</v>
      </c>
      <c r="X25" s="90">
        <f t="shared" ref="X25:AA25" si="114">IFERROR(SUM(X15-X24),"—")</f>
        <v>55000</v>
      </c>
      <c r="Y25" s="90" t="str">
        <f t="shared" si="114"/>
        <v>—</v>
      </c>
      <c r="Z25" s="90" t="str">
        <f t="shared" si="114"/>
        <v>—</v>
      </c>
      <c r="AA25" s="90" t="str">
        <f t="shared" si="114"/>
        <v>—</v>
      </c>
      <c r="AB25" s="91">
        <f t="shared" si="73"/>
        <v>55000</v>
      </c>
      <c r="AC25" s="90">
        <f t="shared" ref="AC25:AG25" si="115">IFERROR(SUM(AC15-AC24),"—")</f>
        <v>55000</v>
      </c>
      <c r="AD25" s="90" t="str">
        <f t="shared" si="115"/>
        <v>—</v>
      </c>
      <c r="AE25" s="90" t="str">
        <f t="shared" si="115"/>
        <v>—</v>
      </c>
      <c r="AF25" s="90" t="str">
        <f t="shared" si="115"/>
        <v>—</v>
      </c>
      <c r="AG25" s="90" t="str">
        <f t="shared" si="115"/>
        <v>—</v>
      </c>
      <c r="AH25" s="91">
        <f t="shared" si="74"/>
        <v>55000</v>
      </c>
      <c r="AI25" s="90">
        <f t="shared" ref="AI25:AL25" si="116">IFERROR(SUM(AI15-AI24),"—")</f>
        <v>55000</v>
      </c>
      <c r="AJ25" s="90" t="str">
        <f t="shared" si="116"/>
        <v>—</v>
      </c>
      <c r="AK25" s="90" t="str">
        <f t="shared" si="116"/>
        <v>—</v>
      </c>
      <c r="AL25" s="90" t="str">
        <f t="shared" si="116"/>
        <v>—</v>
      </c>
      <c r="AM25" s="91">
        <f t="shared" si="75"/>
        <v>55000</v>
      </c>
      <c r="AN25" s="90">
        <f t="shared" ref="AN25:AQ25" si="117">IFERROR(SUM(AN15-AN24),"—")</f>
        <v>55000</v>
      </c>
      <c r="AO25" s="90" t="str">
        <f t="shared" si="117"/>
        <v>—</v>
      </c>
      <c r="AP25" s="90" t="str">
        <f t="shared" si="117"/>
        <v>—</v>
      </c>
      <c r="AQ25" s="90" t="str">
        <f t="shared" si="117"/>
        <v>—</v>
      </c>
      <c r="AR25" s="91">
        <f t="shared" si="76"/>
        <v>55000</v>
      </c>
      <c r="AS25" s="90">
        <f t="shared" ref="AS25:AW25" si="118">IFERROR(SUM(AS15-AS24),"—")</f>
        <v>55000</v>
      </c>
      <c r="AT25" s="90" t="str">
        <f t="shared" si="118"/>
        <v>—</v>
      </c>
      <c r="AU25" s="90" t="str">
        <f t="shared" si="118"/>
        <v>—</v>
      </c>
      <c r="AV25" s="90" t="str">
        <f t="shared" si="118"/>
        <v>—</v>
      </c>
      <c r="AW25" s="90" t="str">
        <f t="shared" si="118"/>
        <v>—</v>
      </c>
      <c r="AX25" s="91">
        <f t="shared" si="77"/>
        <v>55000</v>
      </c>
      <c r="AY25" s="90">
        <f t="shared" ref="AY25:BB25" si="119">IFERROR(SUM(AY15-AY24),"—")</f>
        <v>55000</v>
      </c>
      <c r="AZ25" s="90" t="str">
        <f t="shared" si="119"/>
        <v>—</v>
      </c>
      <c r="BA25" s="90" t="str">
        <f t="shared" si="119"/>
        <v>—</v>
      </c>
      <c r="BB25" s="90" t="str">
        <f t="shared" si="119"/>
        <v>—</v>
      </c>
      <c r="BC25" s="91">
        <f t="shared" si="78"/>
        <v>55000</v>
      </c>
      <c r="BD25" s="90">
        <f t="shared" ref="BD25:BG25" si="120">IFERROR(SUM(BD15-BD24),"—")</f>
        <v>55000</v>
      </c>
      <c r="BE25" s="90" t="str">
        <f t="shared" si="120"/>
        <v>—</v>
      </c>
      <c r="BF25" s="90" t="str">
        <f t="shared" si="120"/>
        <v>—</v>
      </c>
      <c r="BG25" s="90" t="str">
        <f t="shared" si="120"/>
        <v>—</v>
      </c>
      <c r="BH25" s="91">
        <f t="shared" si="79"/>
        <v>55000</v>
      </c>
      <c r="BI25" s="90">
        <f t="shared" ref="BI25:BM25" si="121">IFERROR(SUM(BI15-BI24),"—")</f>
        <v>55000</v>
      </c>
      <c r="BJ25" s="90" t="str">
        <f t="shared" si="121"/>
        <v>—</v>
      </c>
      <c r="BK25" s="90" t="str">
        <f t="shared" si="121"/>
        <v>—</v>
      </c>
      <c r="BL25" s="90" t="str">
        <f t="shared" si="121"/>
        <v>—</v>
      </c>
      <c r="BM25" s="90" t="str">
        <f t="shared" si="121"/>
        <v>—</v>
      </c>
      <c r="BN25" s="91">
        <f t="shared" si="80"/>
        <v>55000</v>
      </c>
      <c r="BO25" s="92">
        <f t="shared" si="81"/>
        <v>665000</v>
      </c>
      <c r="BP25" s="87"/>
      <c r="BQ25" s="87"/>
      <c r="BR25" s="87"/>
      <c r="BS25" s="87"/>
      <c r="BT25" s="87"/>
      <c r="BU25" s="87"/>
      <c r="BV25" s="87"/>
      <c r="BW25" s="87"/>
      <c r="BX25" s="87"/>
      <c r="BY25" s="87"/>
      <c r="BZ25" s="87"/>
      <c r="CA25" s="87"/>
      <c r="CB25" s="87"/>
    </row>
    <row r="26" ht="15.75" customHeight="1">
      <c r="A26" s="93"/>
      <c r="B26" s="94"/>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6"/>
      <c r="BP26" s="97"/>
      <c r="BQ26" s="97"/>
      <c r="BR26" s="97"/>
      <c r="BS26" s="97"/>
      <c r="BT26" s="97"/>
      <c r="BU26" s="97"/>
      <c r="BV26" s="97"/>
      <c r="BW26" s="97"/>
      <c r="BX26" s="97"/>
      <c r="BY26" s="97"/>
      <c r="BZ26" s="97"/>
      <c r="CA26" s="97"/>
      <c r="CB26" s="97"/>
    </row>
    <row r="27" ht="38.25" customHeight="1">
      <c r="A27" s="58" t="s">
        <v>115</v>
      </c>
      <c r="B27" s="52"/>
      <c r="C27" s="46">
        <v>45298.0</v>
      </c>
      <c r="D27" s="46">
        <f t="shared" ref="D27:F27" si="122">C27+7</f>
        <v>45305</v>
      </c>
      <c r="E27" s="46">
        <f t="shared" si="122"/>
        <v>45312</v>
      </c>
      <c r="F27" s="46">
        <f t="shared" si="122"/>
        <v>45319</v>
      </c>
      <c r="G27" s="47" t="s">
        <v>17</v>
      </c>
      <c r="H27" s="46">
        <f>F27+7</f>
        <v>45326</v>
      </c>
      <c r="I27" s="46">
        <f t="shared" ref="I27:K27" si="123">H27+7</f>
        <v>45333</v>
      </c>
      <c r="J27" s="46">
        <f t="shared" si="123"/>
        <v>45340</v>
      </c>
      <c r="K27" s="46">
        <f t="shared" si="123"/>
        <v>45347</v>
      </c>
      <c r="L27" s="47" t="s">
        <v>18</v>
      </c>
      <c r="M27" s="46">
        <f>K27+7</f>
        <v>45354</v>
      </c>
      <c r="N27" s="46">
        <f t="shared" ref="N27:Q27" si="124">M27+7</f>
        <v>45361</v>
      </c>
      <c r="O27" s="46">
        <f t="shared" si="124"/>
        <v>45368</v>
      </c>
      <c r="P27" s="46">
        <f t="shared" si="124"/>
        <v>45375</v>
      </c>
      <c r="Q27" s="46">
        <f t="shared" si="124"/>
        <v>45382</v>
      </c>
      <c r="R27" s="47" t="s">
        <v>19</v>
      </c>
      <c r="S27" s="46">
        <f>Q27+7</f>
        <v>45389</v>
      </c>
      <c r="T27" s="46">
        <f t="shared" ref="T27:V27" si="125">S27+7</f>
        <v>45396</v>
      </c>
      <c r="U27" s="46">
        <f t="shared" si="125"/>
        <v>45403</v>
      </c>
      <c r="V27" s="46">
        <f t="shared" si="125"/>
        <v>45410</v>
      </c>
      <c r="W27" s="47" t="s">
        <v>20</v>
      </c>
      <c r="X27" s="46">
        <f>V27+7</f>
        <v>45417</v>
      </c>
      <c r="Y27" s="46">
        <f t="shared" ref="Y27:AA27" si="126">X27+7</f>
        <v>45424</v>
      </c>
      <c r="Z27" s="46">
        <f t="shared" si="126"/>
        <v>45431</v>
      </c>
      <c r="AA27" s="46">
        <f t="shared" si="126"/>
        <v>45438</v>
      </c>
      <c r="AB27" s="47" t="s">
        <v>21</v>
      </c>
      <c r="AC27" s="46">
        <f>AA27+7</f>
        <v>45445</v>
      </c>
      <c r="AD27" s="46">
        <f t="shared" ref="AD27:AG27" si="127">AC27+7</f>
        <v>45452</v>
      </c>
      <c r="AE27" s="46">
        <f t="shared" si="127"/>
        <v>45459</v>
      </c>
      <c r="AF27" s="46">
        <f t="shared" si="127"/>
        <v>45466</v>
      </c>
      <c r="AG27" s="46">
        <f t="shared" si="127"/>
        <v>45473</v>
      </c>
      <c r="AH27" s="47" t="s">
        <v>22</v>
      </c>
      <c r="AI27" s="46">
        <f>AG27+7</f>
        <v>45480</v>
      </c>
      <c r="AJ27" s="46">
        <f t="shared" ref="AJ27:AL27" si="128">AI27+7</f>
        <v>45487</v>
      </c>
      <c r="AK27" s="46">
        <f t="shared" si="128"/>
        <v>45494</v>
      </c>
      <c r="AL27" s="46">
        <f t="shared" si="128"/>
        <v>45501</v>
      </c>
      <c r="AM27" s="47" t="s">
        <v>23</v>
      </c>
      <c r="AN27" s="46">
        <f>AL27+7</f>
        <v>45508</v>
      </c>
      <c r="AO27" s="46">
        <f t="shared" ref="AO27:AQ27" si="129">AN27+7</f>
        <v>45515</v>
      </c>
      <c r="AP27" s="46">
        <f t="shared" si="129"/>
        <v>45522</v>
      </c>
      <c r="AQ27" s="46">
        <f t="shared" si="129"/>
        <v>45529</v>
      </c>
      <c r="AR27" s="47" t="s">
        <v>24</v>
      </c>
      <c r="AS27" s="46">
        <f>AQ27+7</f>
        <v>45536</v>
      </c>
      <c r="AT27" s="46">
        <f t="shared" ref="AT27:AW27" si="130">AS27+7</f>
        <v>45543</v>
      </c>
      <c r="AU27" s="46">
        <f t="shared" si="130"/>
        <v>45550</v>
      </c>
      <c r="AV27" s="46">
        <f t="shared" si="130"/>
        <v>45557</v>
      </c>
      <c r="AW27" s="46">
        <f t="shared" si="130"/>
        <v>45564</v>
      </c>
      <c r="AX27" s="47" t="s">
        <v>25</v>
      </c>
      <c r="AY27" s="46">
        <f>AW27+7</f>
        <v>45571</v>
      </c>
      <c r="AZ27" s="46">
        <f t="shared" ref="AZ27:BB27" si="131">AY27+7</f>
        <v>45578</v>
      </c>
      <c r="BA27" s="46">
        <f t="shared" si="131"/>
        <v>45585</v>
      </c>
      <c r="BB27" s="46">
        <f t="shared" si="131"/>
        <v>45592</v>
      </c>
      <c r="BC27" s="47" t="s">
        <v>26</v>
      </c>
      <c r="BD27" s="46">
        <f>BB27+7</f>
        <v>45599</v>
      </c>
      <c r="BE27" s="46">
        <f t="shared" ref="BE27:BG27" si="132">BD27+7</f>
        <v>45606</v>
      </c>
      <c r="BF27" s="46">
        <f t="shared" si="132"/>
        <v>45613</v>
      </c>
      <c r="BG27" s="46">
        <f t="shared" si="132"/>
        <v>45620</v>
      </c>
      <c r="BH27" s="47" t="s">
        <v>27</v>
      </c>
      <c r="BI27" s="46">
        <f>BG27+7</f>
        <v>45627</v>
      </c>
      <c r="BJ27" s="46">
        <f t="shared" ref="BJ27:BM27" si="133">BI27+7</f>
        <v>45634</v>
      </c>
      <c r="BK27" s="46">
        <f t="shared" si="133"/>
        <v>45641</v>
      </c>
      <c r="BL27" s="46">
        <f t="shared" si="133"/>
        <v>45648</v>
      </c>
      <c r="BM27" s="46">
        <f t="shared" si="133"/>
        <v>45655</v>
      </c>
      <c r="BN27" s="47" t="s">
        <v>28</v>
      </c>
      <c r="BO27" s="48" t="s">
        <v>29</v>
      </c>
      <c r="BP27" s="49" t="s">
        <v>30</v>
      </c>
      <c r="BQ27" s="49" t="s">
        <v>31</v>
      </c>
      <c r="BR27" s="49" t="s">
        <v>32</v>
      </c>
      <c r="BS27" s="49" t="s">
        <v>33</v>
      </c>
      <c r="BT27" s="49" t="s">
        <v>34</v>
      </c>
      <c r="BU27" s="49" t="s">
        <v>35</v>
      </c>
      <c r="BV27" s="49" t="s">
        <v>36</v>
      </c>
      <c r="BW27" s="49" t="s">
        <v>37</v>
      </c>
      <c r="BX27" s="49" t="s">
        <v>38</v>
      </c>
      <c r="BY27" s="49" t="s">
        <v>39</v>
      </c>
      <c r="BZ27" s="49" t="s">
        <v>40</v>
      </c>
      <c r="CA27" s="49" t="s">
        <v>41</v>
      </c>
      <c r="CB27" s="50" t="s">
        <v>42</v>
      </c>
    </row>
    <row r="28" ht="30.0" customHeight="1">
      <c r="A28" s="61" t="s">
        <v>116</v>
      </c>
      <c r="B28" s="62" t="str">
        <f>IFERROR(__xludf.DUMMYFUNCTION("IFERROR(SPARKLINE(C28:BN28),""Enter monthly Labor ➜"")"),"")</f>
        <v/>
      </c>
      <c r="C28" s="63">
        <v>95.0</v>
      </c>
      <c r="D28" s="63"/>
      <c r="E28" s="63"/>
      <c r="F28" s="63"/>
      <c r="G28" s="64">
        <f t="shared" ref="G28:G33" si="134">SUM(C28:F28)</f>
        <v>95</v>
      </c>
      <c r="H28" s="63">
        <v>98.0</v>
      </c>
      <c r="I28" s="63"/>
      <c r="J28" s="63"/>
      <c r="K28" s="63"/>
      <c r="L28" s="64">
        <f t="shared" ref="L28:L33" si="135">SUM(H28:K28)</f>
        <v>98</v>
      </c>
      <c r="M28" s="63">
        <v>99.0</v>
      </c>
      <c r="N28" s="63"/>
      <c r="O28" s="63"/>
      <c r="P28" s="63"/>
      <c r="Q28" s="63"/>
      <c r="R28" s="64">
        <f t="shared" ref="R28:R33" si="136">SUM(M28:Q28)</f>
        <v>99</v>
      </c>
      <c r="S28" s="63">
        <v>100.0</v>
      </c>
      <c r="T28" s="63"/>
      <c r="U28" s="63"/>
      <c r="V28" s="63"/>
      <c r="W28" s="64">
        <f t="shared" ref="W28:W33" si="137">SUM(S28:V28)</f>
        <v>100</v>
      </c>
      <c r="X28" s="63">
        <v>98.0</v>
      </c>
      <c r="Y28" s="63"/>
      <c r="Z28" s="63"/>
      <c r="AA28" s="63"/>
      <c r="AB28" s="64">
        <f t="shared" ref="AB28:AB33" si="138">SUM(X28:AA28)</f>
        <v>98</v>
      </c>
      <c r="AC28" s="63">
        <v>99.0</v>
      </c>
      <c r="AD28" s="63"/>
      <c r="AE28" s="63"/>
      <c r="AF28" s="63"/>
      <c r="AG28" s="63"/>
      <c r="AH28" s="64">
        <f t="shared" ref="AH28:AH33" si="139">SUM(AC28:AG28)</f>
        <v>99</v>
      </c>
      <c r="AI28" s="63">
        <v>100.0</v>
      </c>
      <c r="AJ28" s="63"/>
      <c r="AK28" s="63"/>
      <c r="AL28" s="63"/>
      <c r="AM28" s="64">
        <f t="shared" ref="AM28:AM33" si="140">SUM(AI28:AL28)</f>
        <v>100</v>
      </c>
      <c r="AN28" s="63">
        <v>98.0</v>
      </c>
      <c r="AO28" s="63"/>
      <c r="AP28" s="63"/>
      <c r="AQ28" s="63"/>
      <c r="AR28" s="64">
        <f t="shared" ref="AR28:AR33" si="141">SUM(AN28:AQ28)</f>
        <v>98</v>
      </c>
      <c r="AS28" s="63">
        <v>99.0</v>
      </c>
      <c r="AT28" s="63"/>
      <c r="AU28" s="63"/>
      <c r="AV28" s="63"/>
      <c r="AW28" s="63"/>
      <c r="AX28" s="64">
        <f t="shared" ref="AX28:AX33" si="142">SUM(AS28:AW28)</f>
        <v>99</v>
      </c>
      <c r="AY28" s="63">
        <v>100.0</v>
      </c>
      <c r="AZ28" s="63"/>
      <c r="BA28" s="63"/>
      <c r="BB28" s="63"/>
      <c r="BC28" s="64">
        <f t="shared" ref="BC28:BC33" si="143">SUM(AY28:BB28)</f>
        <v>100</v>
      </c>
      <c r="BD28" s="63">
        <v>98.0</v>
      </c>
      <c r="BE28" s="63"/>
      <c r="BF28" s="63"/>
      <c r="BG28" s="63"/>
      <c r="BH28" s="64">
        <f t="shared" ref="BH28:BH33" si="144">SUM(BD28:BG28)</f>
        <v>98</v>
      </c>
      <c r="BI28" s="63">
        <v>99.0</v>
      </c>
      <c r="BJ28" s="63"/>
      <c r="BK28" s="63"/>
      <c r="BL28" s="63"/>
      <c r="BM28" s="63"/>
      <c r="BN28" s="64">
        <f t="shared" ref="BN28:BN33" si="145">SUM(BI28:BM28)</f>
        <v>99</v>
      </c>
      <c r="BO28" s="66">
        <f t="shared" ref="BO28:BO33" si="146">SUM(G28,L28,R28,W28,AB28,AH28,AM28,AR28,AX28,BC28,BH28,BN28)</f>
        <v>1183</v>
      </c>
      <c r="BP28" s="98">
        <f t="shared" ref="BP28:BP31" si="147">G28/G$32</f>
        <v>0.01864573111</v>
      </c>
      <c r="BQ28" s="98">
        <f t="shared" ref="BQ28:BQ31" si="148">L28/L$32</f>
        <v>0.01922322479</v>
      </c>
      <c r="BR28" s="98">
        <f t="shared" ref="BR28:BR31" si="149">R28/R$32</f>
        <v>0.01941557168</v>
      </c>
      <c r="BS28" s="98">
        <f t="shared" ref="BS28:BS31" si="150">W28/W$32</f>
        <v>0.01960784314</v>
      </c>
      <c r="BT28" s="98">
        <f t="shared" ref="BT28:BT31" si="151">AB28/AB$32</f>
        <v>0.01922322479</v>
      </c>
      <c r="BU28" s="98">
        <f t="shared" ref="BU28:BU31" si="152">AH28/AH$32</f>
        <v>0.01941557168</v>
      </c>
      <c r="BV28" s="98">
        <f t="shared" ref="BV28:BV31" si="153">AM28/AM$32</f>
        <v>0.01960784314</v>
      </c>
      <c r="BW28" s="98">
        <f t="shared" ref="BW28:BW31" si="154">AR28/AR$32</f>
        <v>0.01922322479</v>
      </c>
      <c r="BX28" s="98">
        <f t="shared" ref="BX28:BX31" si="155">AX28/AX$32</f>
        <v>0.01941557168</v>
      </c>
      <c r="BY28" s="98">
        <f t="shared" ref="BY28:BY31" si="156">BC28/BC$32</f>
        <v>0.01960784314</v>
      </c>
      <c r="BZ28" s="98">
        <f t="shared" ref="BZ28:BZ31" si="157">BH28/BH$32</f>
        <v>0.01922322479</v>
      </c>
      <c r="CA28" s="98">
        <f t="shared" ref="CA28:CA31" si="158">BN28/BN$32</f>
        <v>0.01941557168</v>
      </c>
      <c r="CB28" s="98">
        <f>BO28/BO32</f>
        <v>0.01933543631</v>
      </c>
    </row>
    <row r="29" ht="30.0" customHeight="1">
      <c r="A29" s="61" t="s">
        <v>117</v>
      </c>
      <c r="B29" s="62" t="str">
        <f>IFERROR(__xludf.DUMMYFUNCTION("IFERROR(SPARKLINE(C29:BN29),""Enter monthly Labor ➜"")"),"")</f>
        <v/>
      </c>
      <c r="C29" s="63">
        <v>5000.0</v>
      </c>
      <c r="D29" s="63"/>
      <c r="E29" s="63"/>
      <c r="F29" s="63"/>
      <c r="G29" s="64">
        <f t="shared" si="134"/>
        <v>5000</v>
      </c>
      <c r="H29" s="63">
        <v>5000.0</v>
      </c>
      <c r="I29" s="63"/>
      <c r="J29" s="63"/>
      <c r="K29" s="63"/>
      <c r="L29" s="64">
        <f t="shared" si="135"/>
        <v>5000</v>
      </c>
      <c r="M29" s="63">
        <v>5000.0</v>
      </c>
      <c r="N29" s="63"/>
      <c r="O29" s="63"/>
      <c r="P29" s="63"/>
      <c r="Q29" s="63"/>
      <c r="R29" s="64">
        <f t="shared" si="136"/>
        <v>5000</v>
      </c>
      <c r="S29" s="63">
        <v>5000.0</v>
      </c>
      <c r="T29" s="63"/>
      <c r="U29" s="63"/>
      <c r="V29" s="63"/>
      <c r="W29" s="64">
        <f t="shared" si="137"/>
        <v>5000</v>
      </c>
      <c r="X29" s="63">
        <v>5000.0</v>
      </c>
      <c r="Y29" s="63"/>
      <c r="Z29" s="63"/>
      <c r="AA29" s="63"/>
      <c r="AB29" s="64">
        <f t="shared" si="138"/>
        <v>5000</v>
      </c>
      <c r="AC29" s="63">
        <v>5000.0</v>
      </c>
      <c r="AD29" s="63"/>
      <c r="AE29" s="63"/>
      <c r="AF29" s="63"/>
      <c r="AG29" s="63"/>
      <c r="AH29" s="64">
        <f t="shared" si="139"/>
        <v>5000</v>
      </c>
      <c r="AI29" s="63">
        <v>5000.0</v>
      </c>
      <c r="AJ29" s="63"/>
      <c r="AK29" s="63"/>
      <c r="AL29" s="63"/>
      <c r="AM29" s="64">
        <f t="shared" si="140"/>
        <v>5000</v>
      </c>
      <c r="AN29" s="63">
        <v>5000.0</v>
      </c>
      <c r="AO29" s="63"/>
      <c r="AP29" s="63"/>
      <c r="AQ29" s="63"/>
      <c r="AR29" s="64">
        <f t="shared" si="141"/>
        <v>5000</v>
      </c>
      <c r="AS29" s="63">
        <v>5000.0</v>
      </c>
      <c r="AT29" s="63"/>
      <c r="AU29" s="63"/>
      <c r="AV29" s="63"/>
      <c r="AW29" s="63"/>
      <c r="AX29" s="64">
        <f t="shared" si="142"/>
        <v>5000</v>
      </c>
      <c r="AY29" s="63">
        <v>5000.0</v>
      </c>
      <c r="AZ29" s="63"/>
      <c r="BA29" s="63"/>
      <c r="BB29" s="63"/>
      <c r="BC29" s="64">
        <f t="shared" si="143"/>
        <v>5000</v>
      </c>
      <c r="BD29" s="63">
        <v>5000.0</v>
      </c>
      <c r="BE29" s="63"/>
      <c r="BF29" s="63"/>
      <c r="BG29" s="63"/>
      <c r="BH29" s="64">
        <f t="shared" si="144"/>
        <v>5000</v>
      </c>
      <c r="BI29" s="63">
        <v>5000.0</v>
      </c>
      <c r="BJ29" s="63"/>
      <c r="BK29" s="63"/>
      <c r="BL29" s="63"/>
      <c r="BM29" s="63"/>
      <c r="BN29" s="64">
        <f t="shared" si="145"/>
        <v>5000</v>
      </c>
      <c r="BO29" s="66">
        <f t="shared" si="146"/>
        <v>60000</v>
      </c>
      <c r="BP29" s="98">
        <f t="shared" si="147"/>
        <v>0.9813542689</v>
      </c>
      <c r="BQ29" s="98">
        <f t="shared" si="148"/>
        <v>0.9807767752</v>
      </c>
      <c r="BR29" s="98">
        <f t="shared" si="149"/>
        <v>0.9805844283</v>
      </c>
      <c r="BS29" s="98">
        <f t="shared" si="150"/>
        <v>0.9803921569</v>
      </c>
      <c r="BT29" s="98">
        <f t="shared" si="151"/>
        <v>0.9807767752</v>
      </c>
      <c r="BU29" s="98">
        <f t="shared" si="152"/>
        <v>0.9805844283</v>
      </c>
      <c r="BV29" s="98">
        <f t="shared" si="153"/>
        <v>0.9803921569</v>
      </c>
      <c r="BW29" s="98">
        <f t="shared" si="154"/>
        <v>0.9807767752</v>
      </c>
      <c r="BX29" s="98">
        <f t="shared" si="155"/>
        <v>0.9805844283</v>
      </c>
      <c r="BY29" s="98">
        <f t="shared" si="156"/>
        <v>0.9803921569</v>
      </c>
      <c r="BZ29" s="98">
        <f t="shared" si="157"/>
        <v>0.9807767752</v>
      </c>
      <c r="CA29" s="98">
        <f t="shared" si="158"/>
        <v>0.9805844283</v>
      </c>
      <c r="CB29" s="98">
        <f t="shared" ref="CB29:CB31" si="159">BO29/BO$32</f>
        <v>0.9806645637</v>
      </c>
    </row>
    <row r="30" ht="30.0" customHeight="1">
      <c r="A30" s="61" t="s">
        <v>118</v>
      </c>
      <c r="B30" s="62" t="str">
        <f>IFERROR(__xludf.DUMMYFUNCTION("IFERROR(SPARKLINE(C30:BN30),""Enter monthly Labor ➜"")"),"")</f>
        <v/>
      </c>
      <c r="C30" s="63"/>
      <c r="D30" s="63"/>
      <c r="E30" s="63"/>
      <c r="F30" s="63"/>
      <c r="G30" s="64">
        <f t="shared" si="134"/>
        <v>0</v>
      </c>
      <c r="H30" s="63"/>
      <c r="I30" s="63"/>
      <c r="J30" s="63"/>
      <c r="K30" s="63"/>
      <c r="L30" s="64">
        <f t="shared" si="135"/>
        <v>0</v>
      </c>
      <c r="M30" s="63"/>
      <c r="N30" s="63"/>
      <c r="O30" s="63"/>
      <c r="P30" s="63"/>
      <c r="Q30" s="63"/>
      <c r="R30" s="64">
        <f t="shared" si="136"/>
        <v>0</v>
      </c>
      <c r="S30" s="63"/>
      <c r="T30" s="63"/>
      <c r="U30" s="63"/>
      <c r="V30" s="63"/>
      <c r="W30" s="64">
        <f t="shared" si="137"/>
        <v>0</v>
      </c>
      <c r="X30" s="63"/>
      <c r="Y30" s="63"/>
      <c r="Z30" s="63"/>
      <c r="AA30" s="63"/>
      <c r="AB30" s="64">
        <f t="shared" si="138"/>
        <v>0</v>
      </c>
      <c r="AC30" s="63"/>
      <c r="AD30" s="63"/>
      <c r="AE30" s="63"/>
      <c r="AF30" s="63"/>
      <c r="AG30" s="63"/>
      <c r="AH30" s="64">
        <f t="shared" si="139"/>
        <v>0</v>
      </c>
      <c r="AI30" s="63"/>
      <c r="AJ30" s="63"/>
      <c r="AK30" s="63"/>
      <c r="AL30" s="63"/>
      <c r="AM30" s="64">
        <f t="shared" si="140"/>
        <v>0</v>
      </c>
      <c r="AN30" s="63"/>
      <c r="AO30" s="63"/>
      <c r="AP30" s="63"/>
      <c r="AQ30" s="63"/>
      <c r="AR30" s="64">
        <f t="shared" si="141"/>
        <v>0</v>
      </c>
      <c r="AS30" s="63"/>
      <c r="AT30" s="63"/>
      <c r="AU30" s="63"/>
      <c r="AV30" s="63"/>
      <c r="AW30" s="63"/>
      <c r="AX30" s="64">
        <f t="shared" si="142"/>
        <v>0</v>
      </c>
      <c r="AY30" s="63"/>
      <c r="AZ30" s="63"/>
      <c r="BA30" s="63"/>
      <c r="BB30" s="63"/>
      <c r="BC30" s="64">
        <f t="shared" si="143"/>
        <v>0</v>
      </c>
      <c r="BD30" s="63"/>
      <c r="BE30" s="63"/>
      <c r="BF30" s="63"/>
      <c r="BG30" s="63"/>
      <c r="BH30" s="64">
        <f t="shared" si="144"/>
        <v>0</v>
      </c>
      <c r="BI30" s="63"/>
      <c r="BJ30" s="63"/>
      <c r="BK30" s="63"/>
      <c r="BL30" s="63"/>
      <c r="BM30" s="63"/>
      <c r="BN30" s="64">
        <f t="shared" si="145"/>
        <v>0</v>
      </c>
      <c r="BO30" s="66">
        <f t="shared" si="146"/>
        <v>0</v>
      </c>
      <c r="BP30" s="98">
        <f t="shared" si="147"/>
        <v>0</v>
      </c>
      <c r="BQ30" s="98">
        <f t="shared" si="148"/>
        <v>0</v>
      </c>
      <c r="BR30" s="98">
        <f t="shared" si="149"/>
        <v>0</v>
      </c>
      <c r="BS30" s="98">
        <f t="shared" si="150"/>
        <v>0</v>
      </c>
      <c r="BT30" s="98">
        <f t="shared" si="151"/>
        <v>0</v>
      </c>
      <c r="BU30" s="98">
        <f t="shared" si="152"/>
        <v>0</v>
      </c>
      <c r="BV30" s="98">
        <f t="shared" si="153"/>
        <v>0</v>
      </c>
      <c r="BW30" s="98">
        <f t="shared" si="154"/>
        <v>0</v>
      </c>
      <c r="BX30" s="98">
        <f t="shared" si="155"/>
        <v>0</v>
      </c>
      <c r="BY30" s="98">
        <f t="shared" si="156"/>
        <v>0</v>
      </c>
      <c r="BZ30" s="98">
        <f t="shared" si="157"/>
        <v>0</v>
      </c>
      <c r="CA30" s="98">
        <f t="shared" si="158"/>
        <v>0</v>
      </c>
      <c r="CB30" s="98">
        <f t="shared" si="159"/>
        <v>0</v>
      </c>
    </row>
    <row r="31" ht="30.0" customHeight="1">
      <c r="A31" s="84" t="s">
        <v>119</v>
      </c>
      <c r="B31" s="99" t="str">
        <f>IFERROR(__xludf.DUMMYFUNCTION("IFERROR(SPARKLINE(C31:BN31),""Enter monthly Labor ➜"")"),"")</f>
        <v/>
      </c>
      <c r="C31" s="85"/>
      <c r="D31" s="85"/>
      <c r="E31" s="85"/>
      <c r="F31" s="85"/>
      <c r="G31" s="64">
        <f t="shared" si="134"/>
        <v>0</v>
      </c>
      <c r="H31" s="85"/>
      <c r="I31" s="85"/>
      <c r="J31" s="85"/>
      <c r="K31" s="85"/>
      <c r="L31" s="64">
        <f t="shared" si="135"/>
        <v>0</v>
      </c>
      <c r="M31" s="85"/>
      <c r="N31" s="85"/>
      <c r="O31" s="85"/>
      <c r="P31" s="85"/>
      <c r="Q31" s="85"/>
      <c r="R31" s="64">
        <f t="shared" si="136"/>
        <v>0</v>
      </c>
      <c r="S31" s="85"/>
      <c r="T31" s="85"/>
      <c r="U31" s="85"/>
      <c r="V31" s="85"/>
      <c r="W31" s="64">
        <f t="shared" si="137"/>
        <v>0</v>
      </c>
      <c r="X31" s="85"/>
      <c r="Y31" s="85"/>
      <c r="Z31" s="85"/>
      <c r="AA31" s="85"/>
      <c r="AB31" s="64">
        <f t="shared" si="138"/>
        <v>0</v>
      </c>
      <c r="AC31" s="85"/>
      <c r="AD31" s="85"/>
      <c r="AE31" s="85"/>
      <c r="AF31" s="85"/>
      <c r="AG31" s="85"/>
      <c r="AH31" s="64">
        <f t="shared" si="139"/>
        <v>0</v>
      </c>
      <c r="AI31" s="85"/>
      <c r="AJ31" s="85"/>
      <c r="AK31" s="85"/>
      <c r="AL31" s="85"/>
      <c r="AM31" s="64">
        <f t="shared" si="140"/>
        <v>0</v>
      </c>
      <c r="AN31" s="85"/>
      <c r="AO31" s="85"/>
      <c r="AP31" s="85"/>
      <c r="AQ31" s="85"/>
      <c r="AR31" s="64">
        <f t="shared" si="141"/>
        <v>0</v>
      </c>
      <c r="AS31" s="85"/>
      <c r="AT31" s="85"/>
      <c r="AU31" s="85"/>
      <c r="AV31" s="85"/>
      <c r="AW31" s="85"/>
      <c r="AX31" s="64">
        <f t="shared" si="142"/>
        <v>0</v>
      </c>
      <c r="AY31" s="85"/>
      <c r="AZ31" s="85"/>
      <c r="BA31" s="85"/>
      <c r="BB31" s="85"/>
      <c r="BC31" s="64">
        <f t="shared" si="143"/>
        <v>0</v>
      </c>
      <c r="BD31" s="85"/>
      <c r="BE31" s="85"/>
      <c r="BF31" s="85"/>
      <c r="BG31" s="85"/>
      <c r="BH31" s="64">
        <f t="shared" si="144"/>
        <v>0</v>
      </c>
      <c r="BI31" s="85"/>
      <c r="BJ31" s="85"/>
      <c r="BK31" s="85"/>
      <c r="BL31" s="85"/>
      <c r="BM31" s="85"/>
      <c r="BN31" s="64">
        <f t="shared" si="145"/>
        <v>0</v>
      </c>
      <c r="BO31" s="66">
        <f t="shared" si="146"/>
        <v>0</v>
      </c>
      <c r="BP31" s="98">
        <f t="shared" si="147"/>
        <v>0</v>
      </c>
      <c r="BQ31" s="98">
        <f t="shared" si="148"/>
        <v>0</v>
      </c>
      <c r="BR31" s="98">
        <f t="shared" si="149"/>
        <v>0</v>
      </c>
      <c r="BS31" s="98">
        <f t="shared" si="150"/>
        <v>0</v>
      </c>
      <c r="BT31" s="98">
        <f t="shared" si="151"/>
        <v>0</v>
      </c>
      <c r="BU31" s="98">
        <f t="shared" si="152"/>
        <v>0</v>
      </c>
      <c r="BV31" s="98">
        <f t="shared" si="153"/>
        <v>0</v>
      </c>
      <c r="BW31" s="98">
        <f t="shared" si="154"/>
        <v>0</v>
      </c>
      <c r="BX31" s="98">
        <f t="shared" si="155"/>
        <v>0</v>
      </c>
      <c r="BY31" s="98">
        <f t="shared" si="156"/>
        <v>0</v>
      </c>
      <c r="BZ31" s="98">
        <f t="shared" si="157"/>
        <v>0</v>
      </c>
      <c r="CA31" s="98">
        <f t="shared" si="158"/>
        <v>0</v>
      </c>
      <c r="CB31" s="98">
        <f t="shared" si="159"/>
        <v>0</v>
      </c>
    </row>
    <row r="32" ht="30.0" customHeight="1">
      <c r="A32" s="73" t="s">
        <v>120</v>
      </c>
      <c r="B32" s="74" t="str">
        <f>IFERROR(__xludf.DUMMYFUNCTION("IFERROR(SPARKLINE(C32:BN32),""Total"")"),"")</f>
        <v/>
      </c>
      <c r="C32" s="75">
        <f t="shared" ref="C32:F32" si="160">IF((SUM(C28:C31)&gt;0),SUM(C28:C31),"—")</f>
        <v>5095</v>
      </c>
      <c r="D32" s="75" t="str">
        <f t="shared" si="160"/>
        <v>—</v>
      </c>
      <c r="E32" s="75" t="str">
        <f t="shared" si="160"/>
        <v>—</v>
      </c>
      <c r="F32" s="75" t="str">
        <f t="shared" si="160"/>
        <v>—</v>
      </c>
      <c r="G32" s="75">
        <f t="shared" si="134"/>
        <v>5095</v>
      </c>
      <c r="H32" s="75">
        <f t="shared" ref="H32:K32" si="161">IF((SUM(H28:H31)&gt;0),SUM(H28:H31),"—")</f>
        <v>5098</v>
      </c>
      <c r="I32" s="75" t="str">
        <f t="shared" si="161"/>
        <v>—</v>
      </c>
      <c r="J32" s="75" t="str">
        <f t="shared" si="161"/>
        <v>—</v>
      </c>
      <c r="K32" s="75" t="str">
        <f t="shared" si="161"/>
        <v>—</v>
      </c>
      <c r="L32" s="75">
        <f t="shared" si="135"/>
        <v>5098</v>
      </c>
      <c r="M32" s="75">
        <f t="shared" ref="M32:Q32" si="162">IF((SUM(M28:M31)&gt;0),SUM(M28:M31),"—")</f>
        <v>5099</v>
      </c>
      <c r="N32" s="75" t="str">
        <f t="shared" si="162"/>
        <v>—</v>
      </c>
      <c r="O32" s="75" t="str">
        <f t="shared" si="162"/>
        <v>—</v>
      </c>
      <c r="P32" s="75" t="str">
        <f t="shared" si="162"/>
        <v>—</v>
      </c>
      <c r="Q32" s="75" t="str">
        <f t="shared" si="162"/>
        <v>—</v>
      </c>
      <c r="R32" s="75">
        <f t="shared" si="136"/>
        <v>5099</v>
      </c>
      <c r="S32" s="75">
        <f t="shared" ref="S32:V32" si="163">IF((SUM(S28:S31)&gt;0),SUM(S28:S31),"—")</f>
        <v>5100</v>
      </c>
      <c r="T32" s="75" t="str">
        <f t="shared" si="163"/>
        <v>—</v>
      </c>
      <c r="U32" s="75" t="str">
        <f t="shared" si="163"/>
        <v>—</v>
      </c>
      <c r="V32" s="75" t="str">
        <f t="shared" si="163"/>
        <v>—</v>
      </c>
      <c r="W32" s="75">
        <f t="shared" si="137"/>
        <v>5100</v>
      </c>
      <c r="X32" s="75">
        <f t="shared" ref="X32:AA32" si="164">IF((SUM(X28:X31)&gt;0),SUM(X28:X31),"—")</f>
        <v>5098</v>
      </c>
      <c r="Y32" s="75" t="str">
        <f t="shared" si="164"/>
        <v>—</v>
      </c>
      <c r="Z32" s="75" t="str">
        <f t="shared" si="164"/>
        <v>—</v>
      </c>
      <c r="AA32" s="75" t="str">
        <f t="shared" si="164"/>
        <v>—</v>
      </c>
      <c r="AB32" s="75">
        <f t="shared" si="138"/>
        <v>5098</v>
      </c>
      <c r="AC32" s="75">
        <f t="shared" ref="AC32:AG32" si="165">IF((SUM(AC28:AC31)&gt;0),SUM(AC28:AC31),"—")</f>
        <v>5099</v>
      </c>
      <c r="AD32" s="75" t="str">
        <f t="shared" si="165"/>
        <v>—</v>
      </c>
      <c r="AE32" s="75" t="str">
        <f t="shared" si="165"/>
        <v>—</v>
      </c>
      <c r="AF32" s="75" t="str">
        <f t="shared" si="165"/>
        <v>—</v>
      </c>
      <c r="AG32" s="75" t="str">
        <f t="shared" si="165"/>
        <v>—</v>
      </c>
      <c r="AH32" s="75">
        <f t="shared" si="139"/>
        <v>5099</v>
      </c>
      <c r="AI32" s="75">
        <f t="shared" ref="AI32:AL32" si="166">IF((SUM(AI28:AI31)&gt;0),SUM(AI28:AI31),"—")</f>
        <v>5100</v>
      </c>
      <c r="AJ32" s="75" t="str">
        <f t="shared" si="166"/>
        <v>—</v>
      </c>
      <c r="AK32" s="75" t="str">
        <f t="shared" si="166"/>
        <v>—</v>
      </c>
      <c r="AL32" s="75" t="str">
        <f t="shared" si="166"/>
        <v>—</v>
      </c>
      <c r="AM32" s="75">
        <f t="shared" si="140"/>
        <v>5100</v>
      </c>
      <c r="AN32" s="75">
        <f t="shared" ref="AN32:AQ32" si="167">IF((SUM(AN28:AN31)&gt;0),SUM(AN28:AN31),"—")</f>
        <v>5098</v>
      </c>
      <c r="AO32" s="75" t="str">
        <f t="shared" si="167"/>
        <v>—</v>
      </c>
      <c r="AP32" s="75" t="str">
        <f t="shared" si="167"/>
        <v>—</v>
      </c>
      <c r="AQ32" s="75" t="str">
        <f t="shared" si="167"/>
        <v>—</v>
      </c>
      <c r="AR32" s="75">
        <f t="shared" si="141"/>
        <v>5098</v>
      </c>
      <c r="AS32" s="75">
        <f t="shared" ref="AS32:AW32" si="168">IF((SUM(AS28:AS31)&gt;0),SUM(AS28:AS31),"—")</f>
        <v>5099</v>
      </c>
      <c r="AT32" s="75" t="str">
        <f t="shared" si="168"/>
        <v>—</v>
      </c>
      <c r="AU32" s="75" t="str">
        <f t="shared" si="168"/>
        <v>—</v>
      </c>
      <c r="AV32" s="75" t="str">
        <f t="shared" si="168"/>
        <v>—</v>
      </c>
      <c r="AW32" s="75" t="str">
        <f t="shared" si="168"/>
        <v>—</v>
      </c>
      <c r="AX32" s="75">
        <f t="shared" si="142"/>
        <v>5099</v>
      </c>
      <c r="AY32" s="75">
        <f t="shared" ref="AY32:BB32" si="169">IF((SUM(AY28:AY31)&gt;0),SUM(AY28:AY31),"—")</f>
        <v>5100</v>
      </c>
      <c r="AZ32" s="75" t="str">
        <f t="shared" si="169"/>
        <v>—</v>
      </c>
      <c r="BA32" s="75" t="str">
        <f t="shared" si="169"/>
        <v>—</v>
      </c>
      <c r="BB32" s="75" t="str">
        <f t="shared" si="169"/>
        <v>—</v>
      </c>
      <c r="BC32" s="75">
        <f t="shared" si="143"/>
        <v>5100</v>
      </c>
      <c r="BD32" s="75">
        <f t="shared" ref="BD32:BG32" si="170">IF((SUM(BD28:BD31)&gt;0),SUM(BD28:BD31),"—")</f>
        <v>5098</v>
      </c>
      <c r="BE32" s="75" t="str">
        <f t="shared" si="170"/>
        <v>—</v>
      </c>
      <c r="BF32" s="75" t="str">
        <f t="shared" si="170"/>
        <v>—</v>
      </c>
      <c r="BG32" s="75" t="str">
        <f t="shared" si="170"/>
        <v>—</v>
      </c>
      <c r="BH32" s="75">
        <f t="shared" si="144"/>
        <v>5098</v>
      </c>
      <c r="BI32" s="75">
        <f t="shared" ref="BI32:BM32" si="171">IF((SUM(BI28:BI31)&gt;0),SUM(BI28:BI31),"—")</f>
        <v>5099</v>
      </c>
      <c r="BJ32" s="75" t="str">
        <f t="shared" si="171"/>
        <v>—</v>
      </c>
      <c r="BK32" s="75" t="str">
        <f t="shared" si="171"/>
        <v>—</v>
      </c>
      <c r="BL32" s="75" t="str">
        <f t="shared" si="171"/>
        <v>—</v>
      </c>
      <c r="BM32" s="75" t="str">
        <f t="shared" si="171"/>
        <v>—</v>
      </c>
      <c r="BN32" s="75">
        <f t="shared" si="145"/>
        <v>5099</v>
      </c>
      <c r="BO32" s="86">
        <f t="shared" si="146"/>
        <v>61183</v>
      </c>
      <c r="BP32" s="87"/>
      <c r="BQ32" s="87"/>
      <c r="BR32" s="87"/>
      <c r="BS32" s="87"/>
      <c r="BT32" s="87"/>
      <c r="BU32" s="87"/>
      <c r="BV32" s="87"/>
      <c r="BW32" s="87"/>
      <c r="BX32" s="87"/>
      <c r="BY32" s="87"/>
      <c r="BZ32" s="87"/>
      <c r="CA32" s="87"/>
      <c r="CB32" s="87"/>
    </row>
    <row r="33" ht="30.0" customHeight="1">
      <c r="A33" s="100" t="s">
        <v>121</v>
      </c>
      <c r="B33" s="101" t="str">
        <f>IFERROR(__xludf.DUMMYFUNCTION("IFERROR(SPARKLINE(C33:BN33),""Total"")"),"")</f>
        <v/>
      </c>
      <c r="C33" s="91">
        <f t="shared" ref="C33:F33" si="172">IFERROR(C15-(SUM(C24,C32)),"—")</f>
        <v>54905</v>
      </c>
      <c r="D33" s="91" t="str">
        <f t="shared" si="172"/>
        <v>—</v>
      </c>
      <c r="E33" s="91" t="str">
        <f t="shared" si="172"/>
        <v>—</v>
      </c>
      <c r="F33" s="91" t="str">
        <f t="shared" si="172"/>
        <v>—</v>
      </c>
      <c r="G33" s="91">
        <f t="shared" si="134"/>
        <v>54905</v>
      </c>
      <c r="H33" s="91">
        <f t="shared" ref="H33:K33" si="173">IFERROR(H15-(SUM(H24,H32)),"—")</f>
        <v>49902</v>
      </c>
      <c r="I33" s="91" t="str">
        <f t="shared" si="173"/>
        <v>—</v>
      </c>
      <c r="J33" s="91" t="str">
        <f t="shared" si="173"/>
        <v>—</v>
      </c>
      <c r="K33" s="91" t="str">
        <f t="shared" si="173"/>
        <v>—</v>
      </c>
      <c r="L33" s="91">
        <f t="shared" si="135"/>
        <v>49902</v>
      </c>
      <c r="M33" s="91">
        <f t="shared" ref="M33:Q33" si="174">IFERROR(M15-(SUM(M24,M32)),"—")</f>
        <v>49901</v>
      </c>
      <c r="N33" s="91" t="str">
        <f t="shared" si="174"/>
        <v>—</v>
      </c>
      <c r="O33" s="91" t="str">
        <f t="shared" si="174"/>
        <v>—</v>
      </c>
      <c r="P33" s="91" t="str">
        <f t="shared" si="174"/>
        <v>—</v>
      </c>
      <c r="Q33" s="91" t="str">
        <f t="shared" si="174"/>
        <v>—</v>
      </c>
      <c r="R33" s="91">
        <f t="shared" si="136"/>
        <v>49901</v>
      </c>
      <c r="S33" s="91">
        <f t="shared" ref="S33:V33" si="175">IFERROR(S15-(SUM(S24,S32)),"—")</f>
        <v>49900</v>
      </c>
      <c r="T33" s="91" t="str">
        <f t="shared" si="175"/>
        <v>—</v>
      </c>
      <c r="U33" s="91" t="str">
        <f t="shared" si="175"/>
        <v>—</v>
      </c>
      <c r="V33" s="91" t="str">
        <f t="shared" si="175"/>
        <v>—</v>
      </c>
      <c r="W33" s="91">
        <f t="shared" si="137"/>
        <v>49900</v>
      </c>
      <c r="X33" s="91">
        <f t="shared" ref="X33:AA33" si="176">IFERROR(X15-(SUM(X24,X32)),"—")</f>
        <v>49902</v>
      </c>
      <c r="Y33" s="91" t="str">
        <f t="shared" si="176"/>
        <v>—</v>
      </c>
      <c r="Z33" s="91" t="str">
        <f t="shared" si="176"/>
        <v>—</v>
      </c>
      <c r="AA33" s="91" t="str">
        <f t="shared" si="176"/>
        <v>—</v>
      </c>
      <c r="AB33" s="91">
        <f t="shared" si="138"/>
        <v>49902</v>
      </c>
      <c r="AC33" s="91">
        <f t="shared" ref="AC33:AG33" si="177">IFERROR(AC15-(SUM(AC24,AC32)),"—")</f>
        <v>49901</v>
      </c>
      <c r="AD33" s="91" t="str">
        <f t="shared" si="177"/>
        <v>—</v>
      </c>
      <c r="AE33" s="91" t="str">
        <f t="shared" si="177"/>
        <v>—</v>
      </c>
      <c r="AF33" s="91" t="str">
        <f t="shared" si="177"/>
        <v>—</v>
      </c>
      <c r="AG33" s="91" t="str">
        <f t="shared" si="177"/>
        <v>—</v>
      </c>
      <c r="AH33" s="91">
        <f t="shared" si="139"/>
        <v>49901</v>
      </c>
      <c r="AI33" s="91">
        <f t="shared" ref="AI33:AL33" si="178">IFERROR(AI15-(SUM(AI24,AI32)),"—")</f>
        <v>49900</v>
      </c>
      <c r="AJ33" s="91" t="str">
        <f t="shared" si="178"/>
        <v>—</v>
      </c>
      <c r="AK33" s="91" t="str">
        <f t="shared" si="178"/>
        <v>—</v>
      </c>
      <c r="AL33" s="91" t="str">
        <f t="shared" si="178"/>
        <v>—</v>
      </c>
      <c r="AM33" s="91">
        <f t="shared" si="140"/>
        <v>49900</v>
      </c>
      <c r="AN33" s="91">
        <f t="shared" ref="AN33:AQ33" si="179">IFERROR(AN15-(SUM(AN24,AN32)),"—")</f>
        <v>49902</v>
      </c>
      <c r="AO33" s="91" t="str">
        <f t="shared" si="179"/>
        <v>—</v>
      </c>
      <c r="AP33" s="91" t="str">
        <f t="shared" si="179"/>
        <v>—</v>
      </c>
      <c r="AQ33" s="91" t="str">
        <f t="shared" si="179"/>
        <v>—</v>
      </c>
      <c r="AR33" s="91">
        <f t="shared" si="141"/>
        <v>49902</v>
      </c>
      <c r="AS33" s="91">
        <f t="shared" ref="AS33:AW33" si="180">IFERROR(AS15-(SUM(AS24,AS32)),"—")</f>
        <v>49901</v>
      </c>
      <c r="AT33" s="91" t="str">
        <f t="shared" si="180"/>
        <v>—</v>
      </c>
      <c r="AU33" s="91" t="str">
        <f t="shared" si="180"/>
        <v>—</v>
      </c>
      <c r="AV33" s="91" t="str">
        <f t="shared" si="180"/>
        <v>—</v>
      </c>
      <c r="AW33" s="91" t="str">
        <f t="shared" si="180"/>
        <v>—</v>
      </c>
      <c r="AX33" s="91">
        <f t="shared" si="142"/>
        <v>49901</v>
      </c>
      <c r="AY33" s="91">
        <f t="shared" ref="AY33:BB33" si="181">IFERROR(AY15-(SUM(AY24,AY32)),"—")</f>
        <v>49900</v>
      </c>
      <c r="AZ33" s="91" t="str">
        <f t="shared" si="181"/>
        <v>—</v>
      </c>
      <c r="BA33" s="91" t="str">
        <f t="shared" si="181"/>
        <v>—</v>
      </c>
      <c r="BB33" s="91" t="str">
        <f t="shared" si="181"/>
        <v>—</v>
      </c>
      <c r="BC33" s="91">
        <f t="shared" si="143"/>
        <v>49900</v>
      </c>
      <c r="BD33" s="91">
        <f t="shared" ref="BD33:BG33" si="182">IFERROR(BD15-(SUM(BD24,BD32)),"—")</f>
        <v>49902</v>
      </c>
      <c r="BE33" s="91" t="str">
        <f t="shared" si="182"/>
        <v>—</v>
      </c>
      <c r="BF33" s="91" t="str">
        <f t="shared" si="182"/>
        <v>—</v>
      </c>
      <c r="BG33" s="91" t="str">
        <f t="shared" si="182"/>
        <v>—</v>
      </c>
      <c r="BH33" s="91">
        <f t="shared" si="144"/>
        <v>49902</v>
      </c>
      <c r="BI33" s="91">
        <f t="shared" ref="BI33:BM33" si="183">IFERROR(BI15-(SUM(BI24,BI32)),"—")</f>
        <v>49901</v>
      </c>
      <c r="BJ33" s="91" t="str">
        <f t="shared" si="183"/>
        <v>—</v>
      </c>
      <c r="BK33" s="91" t="str">
        <f t="shared" si="183"/>
        <v>—</v>
      </c>
      <c r="BL33" s="91" t="str">
        <f t="shared" si="183"/>
        <v>—</v>
      </c>
      <c r="BM33" s="91" t="str">
        <f t="shared" si="183"/>
        <v>—</v>
      </c>
      <c r="BN33" s="91">
        <f t="shared" si="145"/>
        <v>49901</v>
      </c>
      <c r="BO33" s="92">
        <f t="shared" si="146"/>
        <v>603817</v>
      </c>
      <c r="BP33" s="87"/>
      <c r="BQ33" s="87"/>
      <c r="BR33" s="87"/>
      <c r="BS33" s="87"/>
      <c r="BT33" s="87"/>
      <c r="BU33" s="87"/>
      <c r="BV33" s="87"/>
      <c r="BW33" s="87"/>
      <c r="BX33" s="87"/>
      <c r="BY33" s="87"/>
      <c r="BZ33" s="87"/>
      <c r="CA33" s="87"/>
      <c r="CB33" s="87"/>
    </row>
    <row r="34" ht="15.75" customHeight="1">
      <c r="A34" s="93"/>
      <c r="B34" s="94"/>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6"/>
      <c r="BP34" s="97"/>
      <c r="BQ34" s="97"/>
      <c r="BR34" s="97"/>
      <c r="BS34" s="97"/>
      <c r="BT34" s="97"/>
      <c r="BU34" s="97"/>
      <c r="BV34" s="97"/>
      <c r="BW34" s="97"/>
      <c r="BX34" s="97"/>
      <c r="BY34" s="97"/>
      <c r="BZ34" s="97"/>
      <c r="CA34" s="97"/>
      <c r="CB34" s="97"/>
    </row>
    <row r="35" ht="38.25" customHeight="1">
      <c r="A35" s="58"/>
      <c r="B35" s="52"/>
      <c r="P35" s="102" t="s">
        <v>122</v>
      </c>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79"/>
      <c r="BK35" s="79"/>
      <c r="BL35" s="79"/>
      <c r="BM35" s="79"/>
      <c r="BN35" s="79"/>
      <c r="BO35" s="56"/>
      <c r="BP35" s="60"/>
      <c r="BQ35" s="67"/>
      <c r="BR35" s="67"/>
      <c r="BS35" s="67"/>
      <c r="BT35" s="67"/>
      <c r="BU35" s="67"/>
      <c r="BV35" s="67"/>
      <c r="BW35" s="67"/>
      <c r="BX35" s="67"/>
      <c r="BY35" s="67"/>
      <c r="BZ35" s="67"/>
      <c r="CA35" s="67"/>
      <c r="CB35" s="67"/>
    </row>
    <row r="36" ht="38.25" customHeight="1">
      <c r="A36" s="58" t="s">
        <v>123</v>
      </c>
      <c r="B36" s="52"/>
      <c r="C36" s="103" t="s">
        <v>124</v>
      </c>
      <c r="D36" s="103" t="s">
        <v>125</v>
      </c>
      <c r="E36" s="103" t="s">
        <v>126</v>
      </c>
      <c r="F36" s="103" t="s">
        <v>127</v>
      </c>
      <c r="G36" s="103" t="s">
        <v>128</v>
      </c>
      <c r="H36" s="103" t="s">
        <v>129</v>
      </c>
      <c r="I36" s="103" t="s">
        <v>130</v>
      </c>
      <c r="J36" s="103" t="s">
        <v>131</v>
      </c>
      <c r="K36" s="103" t="s">
        <v>132</v>
      </c>
      <c r="L36" s="103" t="s">
        <v>133</v>
      </c>
      <c r="M36" s="103" t="s">
        <v>134</v>
      </c>
      <c r="N36" s="103" t="s">
        <v>135</v>
      </c>
      <c r="O36" s="103" t="s">
        <v>136</v>
      </c>
      <c r="P36" s="104" t="s">
        <v>30</v>
      </c>
      <c r="Q36" s="105" t="s">
        <v>31</v>
      </c>
      <c r="R36" s="105" t="s">
        <v>32</v>
      </c>
      <c r="S36" s="104" t="s">
        <v>33</v>
      </c>
      <c r="T36" s="104" t="s">
        <v>34</v>
      </c>
      <c r="U36" s="104" t="s">
        <v>35</v>
      </c>
      <c r="V36" s="104" t="s">
        <v>36</v>
      </c>
      <c r="W36" s="104" t="s">
        <v>38</v>
      </c>
      <c r="X36" s="104" t="s">
        <v>39</v>
      </c>
      <c r="Y36" s="104" t="s">
        <v>40</v>
      </c>
      <c r="Z36" s="104" t="s">
        <v>40</v>
      </c>
      <c r="AA36" s="104" t="s">
        <v>41</v>
      </c>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79"/>
      <c r="BC36" s="79"/>
      <c r="BD36" s="79"/>
      <c r="BE36" s="79"/>
      <c r="BF36" s="79"/>
      <c r="BG36" s="79"/>
      <c r="BH36" s="79"/>
      <c r="BI36" s="79"/>
      <c r="BJ36" s="79"/>
      <c r="BK36" s="79"/>
      <c r="BL36" s="79"/>
      <c r="BM36" s="79"/>
      <c r="BN36" s="79"/>
      <c r="BO36" s="56"/>
      <c r="BP36" s="60" t="s">
        <v>122</v>
      </c>
      <c r="BQ36" s="67"/>
      <c r="BR36" s="67"/>
      <c r="BS36" s="67"/>
      <c r="BT36" s="67"/>
      <c r="BU36" s="67"/>
      <c r="BV36" s="67"/>
      <c r="BW36" s="67"/>
      <c r="BX36" s="67"/>
      <c r="BY36" s="67"/>
      <c r="BZ36" s="67"/>
      <c r="CA36" s="67"/>
      <c r="CB36" s="67"/>
    </row>
    <row r="37" ht="30.0" customHeight="1">
      <c r="A37" s="61" t="s">
        <v>137</v>
      </c>
      <c r="B37" s="62" t="str">
        <f>IFERROR(__xludf.DUMMYFUNCTION("IFERROR(SPARKLINE(C37:BN37),""Enter monthly Ops Costs ➜"")"),"")</f>
        <v/>
      </c>
      <c r="C37" s="63">
        <v>98.0</v>
      </c>
      <c r="D37" s="63">
        <v>95.0</v>
      </c>
      <c r="E37" s="63">
        <v>99.0</v>
      </c>
      <c r="F37" s="63">
        <v>102.0</v>
      </c>
      <c r="G37" s="63">
        <v>98.0</v>
      </c>
      <c r="H37" s="63">
        <v>95.0</v>
      </c>
      <c r="I37" s="63">
        <v>99.0</v>
      </c>
      <c r="J37" s="63">
        <v>102.0</v>
      </c>
      <c r="K37" s="63">
        <v>94.0</v>
      </c>
      <c r="L37" s="63">
        <v>100.0</v>
      </c>
      <c r="M37" s="63">
        <v>97.0</v>
      </c>
      <c r="N37" s="63">
        <v>95.0</v>
      </c>
      <c r="O37" s="63">
        <f t="shared" ref="O37:O48" si="185">SUM(C37:N37)</f>
        <v>1174</v>
      </c>
      <c r="P37" s="106">
        <f t="shared" ref="P37:AA37" si="184">C37/C$48</f>
        <v>0.358974359</v>
      </c>
      <c r="Q37" s="106">
        <f t="shared" si="184"/>
        <v>0.387755102</v>
      </c>
      <c r="R37" s="106">
        <f t="shared" si="184"/>
        <v>0.3822393822</v>
      </c>
      <c r="S37" s="106">
        <f t="shared" si="184"/>
        <v>0.375</v>
      </c>
      <c r="T37" s="106">
        <f t="shared" si="184"/>
        <v>0.4117647059</v>
      </c>
      <c r="U37" s="106">
        <f t="shared" si="184"/>
        <v>0.387755102</v>
      </c>
      <c r="V37" s="106">
        <f t="shared" si="184"/>
        <v>0.3548387097</v>
      </c>
      <c r="W37" s="106">
        <f t="shared" si="184"/>
        <v>0.3493150685</v>
      </c>
      <c r="X37" s="106">
        <f t="shared" si="184"/>
        <v>0.3164983165</v>
      </c>
      <c r="Y37" s="106">
        <f t="shared" si="184"/>
        <v>0.3144654088</v>
      </c>
      <c r="Z37" s="106">
        <f t="shared" si="184"/>
        <v>0.2975460123</v>
      </c>
      <c r="AA37" s="106">
        <f t="shared" si="184"/>
        <v>0.3454545455</v>
      </c>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107"/>
      <c r="BP37" s="108"/>
      <c r="BQ37" s="108"/>
      <c r="BR37" s="108"/>
      <c r="BS37" s="108"/>
      <c r="BT37" s="108"/>
      <c r="BU37" s="108"/>
      <c r="BV37" s="108"/>
      <c r="BW37" s="108"/>
      <c r="BX37" s="108"/>
      <c r="BY37" s="108"/>
      <c r="BZ37" s="108"/>
      <c r="CA37" s="108"/>
      <c r="CB37" s="108"/>
    </row>
    <row r="38" ht="30.0" customHeight="1">
      <c r="A38" s="61" t="s">
        <v>138</v>
      </c>
      <c r="B38" s="62" t="str">
        <f>IFERROR(__xludf.DUMMYFUNCTION("IFERROR(SPARKLINE(C38:BN38),""Enter monthly Ops Costs ➜"")"),"")</f>
        <v/>
      </c>
      <c r="C38" s="63">
        <v>175.0</v>
      </c>
      <c r="D38" s="63">
        <v>150.0</v>
      </c>
      <c r="E38" s="63">
        <v>160.0</v>
      </c>
      <c r="F38" s="63">
        <v>170.0</v>
      </c>
      <c r="G38" s="63">
        <v>140.0</v>
      </c>
      <c r="H38" s="63">
        <v>150.0</v>
      </c>
      <c r="I38" s="63">
        <v>180.0</v>
      </c>
      <c r="J38" s="63">
        <v>190.0</v>
      </c>
      <c r="K38" s="63">
        <v>203.0</v>
      </c>
      <c r="L38" s="63">
        <v>218.0</v>
      </c>
      <c r="M38" s="63">
        <v>229.0</v>
      </c>
      <c r="N38" s="63">
        <v>180.0</v>
      </c>
      <c r="O38" s="63">
        <f t="shared" si="185"/>
        <v>2145</v>
      </c>
      <c r="P38" s="106">
        <f t="shared" ref="P38:AA38" si="186">C38/C$48</f>
        <v>0.641025641</v>
      </c>
      <c r="Q38" s="106">
        <f t="shared" si="186"/>
        <v>0.612244898</v>
      </c>
      <c r="R38" s="106">
        <f t="shared" si="186"/>
        <v>0.6177606178</v>
      </c>
      <c r="S38" s="106">
        <f t="shared" si="186"/>
        <v>0.625</v>
      </c>
      <c r="T38" s="106">
        <f t="shared" si="186"/>
        <v>0.5882352941</v>
      </c>
      <c r="U38" s="106">
        <f t="shared" si="186"/>
        <v>0.612244898</v>
      </c>
      <c r="V38" s="106">
        <f t="shared" si="186"/>
        <v>0.6451612903</v>
      </c>
      <c r="W38" s="106">
        <f t="shared" si="186"/>
        <v>0.6506849315</v>
      </c>
      <c r="X38" s="106">
        <f t="shared" si="186"/>
        <v>0.6835016835</v>
      </c>
      <c r="Y38" s="106">
        <f t="shared" si="186"/>
        <v>0.6855345912</v>
      </c>
      <c r="Z38" s="106">
        <f t="shared" si="186"/>
        <v>0.7024539877</v>
      </c>
      <c r="AA38" s="106">
        <f t="shared" si="186"/>
        <v>0.6545454545</v>
      </c>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109"/>
      <c r="BP38" s="108"/>
      <c r="BQ38" s="108"/>
      <c r="BR38" s="108"/>
      <c r="BS38" s="108"/>
      <c r="BT38" s="108"/>
      <c r="BU38" s="108"/>
      <c r="BV38" s="108"/>
      <c r="BW38" s="108"/>
      <c r="BX38" s="108"/>
      <c r="BY38" s="108"/>
      <c r="BZ38" s="108"/>
      <c r="CA38" s="108"/>
      <c r="CB38" s="108"/>
    </row>
    <row r="39" ht="30.0" customHeight="1">
      <c r="A39" s="61" t="s">
        <v>139</v>
      </c>
      <c r="B39" s="62" t="str">
        <f>IFERROR(__xludf.DUMMYFUNCTION("IFERROR(SPARKLINE(C39:BN39),""Enter monthly Ops Costs ➜"")"),"")</f>
        <v/>
      </c>
      <c r="C39" s="63"/>
      <c r="D39" s="63"/>
      <c r="E39" s="63"/>
      <c r="F39" s="63"/>
      <c r="G39" s="63"/>
      <c r="H39" s="63"/>
      <c r="I39" s="63"/>
      <c r="J39" s="63"/>
      <c r="K39" s="63"/>
      <c r="L39" s="63"/>
      <c r="M39" s="63"/>
      <c r="N39" s="63"/>
      <c r="O39" s="63">
        <f t="shared" si="185"/>
        <v>0</v>
      </c>
      <c r="P39" s="106">
        <f t="shared" ref="P39:AA39" si="187">C39/C$48</f>
        <v>0</v>
      </c>
      <c r="Q39" s="106">
        <f t="shared" si="187"/>
        <v>0</v>
      </c>
      <c r="R39" s="106">
        <f t="shared" si="187"/>
        <v>0</v>
      </c>
      <c r="S39" s="106">
        <f t="shared" si="187"/>
        <v>0</v>
      </c>
      <c r="T39" s="106">
        <f t="shared" si="187"/>
        <v>0</v>
      </c>
      <c r="U39" s="106">
        <f t="shared" si="187"/>
        <v>0</v>
      </c>
      <c r="V39" s="106">
        <f t="shared" si="187"/>
        <v>0</v>
      </c>
      <c r="W39" s="106">
        <f t="shared" si="187"/>
        <v>0</v>
      </c>
      <c r="X39" s="106">
        <f t="shared" si="187"/>
        <v>0</v>
      </c>
      <c r="Y39" s="106">
        <f t="shared" si="187"/>
        <v>0</v>
      </c>
      <c r="Z39" s="106">
        <f t="shared" si="187"/>
        <v>0</v>
      </c>
      <c r="AA39" s="106">
        <f t="shared" si="187"/>
        <v>0</v>
      </c>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109"/>
      <c r="BP39" s="108"/>
      <c r="BQ39" s="108"/>
      <c r="BR39" s="108"/>
      <c r="BS39" s="108"/>
      <c r="BT39" s="108"/>
      <c r="BU39" s="108"/>
      <c r="BV39" s="108"/>
      <c r="BW39" s="108"/>
      <c r="BX39" s="108"/>
      <c r="BY39" s="108"/>
      <c r="BZ39" s="108"/>
      <c r="CA39" s="108"/>
      <c r="CB39" s="108"/>
    </row>
    <row r="40" ht="30.0" customHeight="1">
      <c r="A40" s="61" t="s">
        <v>140</v>
      </c>
      <c r="B40" s="62" t="str">
        <f>IFERROR(__xludf.DUMMYFUNCTION("IFERROR(SPARKLINE(C40:BN40),""Enter monthly Ops Costs ➜"")"),"")</f>
        <v/>
      </c>
      <c r="C40" s="63"/>
      <c r="D40" s="63"/>
      <c r="E40" s="63"/>
      <c r="F40" s="63"/>
      <c r="G40" s="63"/>
      <c r="H40" s="63"/>
      <c r="I40" s="63"/>
      <c r="J40" s="63"/>
      <c r="K40" s="63"/>
      <c r="L40" s="63"/>
      <c r="M40" s="63"/>
      <c r="N40" s="63"/>
      <c r="O40" s="63">
        <f t="shared" si="185"/>
        <v>0</v>
      </c>
      <c r="P40" s="106">
        <f t="shared" ref="P40:AA40" si="188">C40/C$48</f>
        <v>0</v>
      </c>
      <c r="Q40" s="106">
        <f t="shared" si="188"/>
        <v>0</v>
      </c>
      <c r="R40" s="106">
        <f t="shared" si="188"/>
        <v>0</v>
      </c>
      <c r="S40" s="106">
        <f t="shared" si="188"/>
        <v>0</v>
      </c>
      <c r="T40" s="106">
        <f t="shared" si="188"/>
        <v>0</v>
      </c>
      <c r="U40" s="106">
        <f t="shared" si="188"/>
        <v>0</v>
      </c>
      <c r="V40" s="106">
        <f t="shared" si="188"/>
        <v>0</v>
      </c>
      <c r="W40" s="106">
        <f t="shared" si="188"/>
        <v>0</v>
      </c>
      <c r="X40" s="106">
        <f t="shared" si="188"/>
        <v>0</v>
      </c>
      <c r="Y40" s="106">
        <f t="shared" si="188"/>
        <v>0</v>
      </c>
      <c r="Z40" s="106">
        <f t="shared" si="188"/>
        <v>0</v>
      </c>
      <c r="AA40" s="106">
        <f t="shared" si="188"/>
        <v>0</v>
      </c>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109"/>
      <c r="BP40" s="108"/>
      <c r="BQ40" s="108"/>
      <c r="BR40" s="108"/>
      <c r="BS40" s="108"/>
      <c r="BT40" s="108"/>
      <c r="BU40" s="108"/>
      <c r="BV40" s="108"/>
      <c r="BW40" s="108"/>
      <c r="BX40" s="108"/>
      <c r="BY40" s="108"/>
      <c r="BZ40" s="108"/>
      <c r="CA40" s="108"/>
      <c r="CB40" s="108"/>
    </row>
    <row r="41" ht="30.0" customHeight="1">
      <c r="A41" s="110" t="s">
        <v>141</v>
      </c>
      <c r="B41" s="62" t="str">
        <f>IFERROR(__xludf.DUMMYFUNCTION("IFERROR(SPARKLINE(C41:BN41),""Enter monthly Ops Costs ➜"")"),"")</f>
        <v/>
      </c>
      <c r="C41" s="63"/>
      <c r="D41" s="63"/>
      <c r="E41" s="63"/>
      <c r="F41" s="63"/>
      <c r="G41" s="63"/>
      <c r="H41" s="63"/>
      <c r="I41" s="63"/>
      <c r="J41" s="63"/>
      <c r="K41" s="63"/>
      <c r="L41" s="63"/>
      <c r="M41" s="63"/>
      <c r="N41" s="63"/>
      <c r="O41" s="63">
        <f t="shared" si="185"/>
        <v>0</v>
      </c>
      <c r="P41" s="106">
        <f t="shared" ref="P41:AA41" si="189">C41/C$48</f>
        <v>0</v>
      </c>
      <c r="Q41" s="106">
        <f t="shared" si="189"/>
        <v>0</v>
      </c>
      <c r="R41" s="106">
        <f t="shared" si="189"/>
        <v>0</v>
      </c>
      <c r="S41" s="106">
        <f t="shared" si="189"/>
        <v>0</v>
      </c>
      <c r="T41" s="106">
        <f t="shared" si="189"/>
        <v>0</v>
      </c>
      <c r="U41" s="106">
        <f t="shared" si="189"/>
        <v>0</v>
      </c>
      <c r="V41" s="106">
        <f t="shared" si="189"/>
        <v>0</v>
      </c>
      <c r="W41" s="106">
        <f t="shared" si="189"/>
        <v>0</v>
      </c>
      <c r="X41" s="106">
        <f t="shared" si="189"/>
        <v>0</v>
      </c>
      <c r="Y41" s="106">
        <f t="shared" si="189"/>
        <v>0</v>
      </c>
      <c r="Z41" s="106">
        <f t="shared" si="189"/>
        <v>0</v>
      </c>
      <c r="AA41" s="106">
        <f t="shared" si="189"/>
        <v>0</v>
      </c>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109"/>
      <c r="BP41" s="108"/>
      <c r="BQ41" s="108"/>
      <c r="BR41" s="108"/>
      <c r="BS41" s="108"/>
      <c r="BT41" s="108"/>
      <c r="BU41" s="108"/>
      <c r="BV41" s="108"/>
      <c r="BW41" s="108"/>
      <c r="BX41" s="108"/>
      <c r="BY41" s="108"/>
      <c r="BZ41" s="108"/>
      <c r="CA41" s="108"/>
      <c r="CB41" s="108"/>
    </row>
    <row r="42" ht="30.0" customHeight="1">
      <c r="A42" s="61" t="s">
        <v>142</v>
      </c>
      <c r="B42" s="62" t="str">
        <f>IFERROR(__xludf.DUMMYFUNCTION("IFERROR(SPARKLINE(C42:BN42),""Enter monthly Ops Costs ➜"")"),"")</f>
        <v/>
      </c>
      <c r="C42" s="63"/>
      <c r="D42" s="63"/>
      <c r="E42" s="63"/>
      <c r="F42" s="63"/>
      <c r="G42" s="63"/>
      <c r="H42" s="63"/>
      <c r="I42" s="63"/>
      <c r="J42" s="63"/>
      <c r="K42" s="63"/>
      <c r="L42" s="63"/>
      <c r="M42" s="63"/>
      <c r="N42" s="63"/>
      <c r="O42" s="63">
        <f t="shared" si="185"/>
        <v>0</v>
      </c>
      <c r="P42" s="106">
        <f t="shared" ref="P42:AA42" si="190">C42/C$48</f>
        <v>0</v>
      </c>
      <c r="Q42" s="106">
        <f t="shared" si="190"/>
        <v>0</v>
      </c>
      <c r="R42" s="106">
        <f t="shared" si="190"/>
        <v>0</v>
      </c>
      <c r="S42" s="106">
        <f t="shared" si="190"/>
        <v>0</v>
      </c>
      <c r="T42" s="106">
        <f t="shared" si="190"/>
        <v>0</v>
      </c>
      <c r="U42" s="106">
        <f t="shared" si="190"/>
        <v>0</v>
      </c>
      <c r="V42" s="106">
        <f t="shared" si="190"/>
        <v>0</v>
      </c>
      <c r="W42" s="106">
        <f t="shared" si="190"/>
        <v>0</v>
      </c>
      <c r="X42" s="106">
        <f t="shared" si="190"/>
        <v>0</v>
      </c>
      <c r="Y42" s="106">
        <f t="shared" si="190"/>
        <v>0</v>
      </c>
      <c r="Z42" s="106">
        <f t="shared" si="190"/>
        <v>0</v>
      </c>
      <c r="AA42" s="106">
        <f t="shared" si="190"/>
        <v>0</v>
      </c>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109"/>
      <c r="BP42" s="108"/>
      <c r="BQ42" s="108"/>
      <c r="BR42" s="108"/>
      <c r="BS42" s="108"/>
      <c r="BT42" s="108"/>
      <c r="BU42" s="108"/>
      <c r="BV42" s="108"/>
      <c r="BW42" s="108"/>
      <c r="BX42" s="108"/>
      <c r="BY42" s="108"/>
      <c r="BZ42" s="108"/>
      <c r="CA42" s="108"/>
      <c r="CB42" s="108"/>
    </row>
    <row r="43" ht="30.0" customHeight="1">
      <c r="A43" s="61" t="s">
        <v>143</v>
      </c>
      <c r="B43" s="62" t="str">
        <f>IFERROR(__xludf.DUMMYFUNCTION("IFERROR(SPARKLINE(C43:BN43),""Enter monthly Ops Costs ➜"")"),"")</f>
        <v/>
      </c>
      <c r="C43" s="63"/>
      <c r="D43" s="63"/>
      <c r="E43" s="63"/>
      <c r="F43" s="63"/>
      <c r="G43" s="63"/>
      <c r="H43" s="63"/>
      <c r="I43" s="63"/>
      <c r="J43" s="63"/>
      <c r="K43" s="63"/>
      <c r="L43" s="63"/>
      <c r="M43" s="63"/>
      <c r="N43" s="63"/>
      <c r="O43" s="63">
        <f t="shared" si="185"/>
        <v>0</v>
      </c>
      <c r="P43" s="106">
        <f t="shared" ref="P43:AA43" si="191">C43/C$48</f>
        <v>0</v>
      </c>
      <c r="Q43" s="106">
        <f t="shared" si="191"/>
        <v>0</v>
      </c>
      <c r="R43" s="106">
        <f t="shared" si="191"/>
        <v>0</v>
      </c>
      <c r="S43" s="106">
        <f t="shared" si="191"/>
        <v>0</v>
      </c>
      <c r="T43" s="106">
        <f t="shared" si="191"/>
        <v>0</v>
      </c>
      <c r="U43" s="106">
        <f t="shared" si="191"/>
        <v>0</v>
      </c>
      <c r="V43" s="106">
        <f t="shared" si="191"/>
        <v>0</v>
      </c>
      <c r="W43" s="106">
        <f t="shared" si="191"/>
        <v>0</v>
      </c>
      <c r="X43" s="106">
        <f t="shared" si="191"/>
        <v>0</v>
      </c>
      <c r="Y43" s="106">
        <f t="shared" si="191"/>
        <v>0</v>
      </c>
      <c r="Z43" s="106">
        <f t="shared" si="191"/>
        <v>0</v>
      </c>
      <c r="AA43" s="106">
        <f t="shared" si="191"/>
        <v>0</v>
      </c>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109"/>
      <c r="BP43" s="108"/>
      <c r="BQ43" s="108"/>
      <c r="BR43" s="108"/>
      <c r="BS43" s="108"/>
      <c r="BT43" s="108"/>
      <c r="BU43" s="108"/>
      <c r="BV43" s="108"/>
      <c r="BW43" s="108"/>
      <c r="BX43" s="108"/>
      <c r="BY43" s="108"/>
      <c r="BZ43" s="108"/>
      <c r="CA43" s="108"/>
      <c r="CB43" s="108"/>
    </row>
    <row r="44" ht="30.0" customHeight="1">
      <c r="A44" s="61" t="s">
        <v>144</v>
      </c>
      <c r="B44" s="62" t="str">
        <f>IFERROR(__xludf.DUMMYFUNCTION("IFERROR(SPARKLINE(C44:BN44),""Enter monthly Ops Costs ➜"")"),"")</f>
        <v/>
      </c>
      <c r="C44" s="63"/>
      <c r="D44" s="63"/>
      <c r="E44" s="63"/>
      <c r="F44" s="63"/>
      <c r="G44" s="63"/>
      <c r="H44" s="63"/>
      <c r="I44" s="63"/>
      <c r="J44" s="63"/>
      <c r="K44" s="63"/>
      <c r="L44" s="63"/>
      <c r="M44" s="63"/>
      <c r="N44" s="63"/>
      <c r="O44" s="63">
        <f t="shared" si="185"/>
        <v>0</v>
      </c>
      <c r="P44" s="106">
        <f t="shared" ref="P44:AA44" si="192">C44/C$48</f>
        <v>0</v>
      </c>
      <c r="Q44" s="106">
        <f t="shared" si="192"/>
        <v>0</v>
      </c>
      <c r="R44" s="106">
        <f t="shared" si="192"/>
        <v>0</v>
      </c>
      <c r="S44" s="106">
        <f t="shared" si="192"/>
        <v>0</v>
      </c>
      <c r="T44" s="106">
        <f t="shared" si="192"/>
        <v>0</v>
      </c>
      <c r="U44" s="106">
        <f t="shared" si="192"/>
        <v>0</v>
      </c>
      <c r="V44" s="106">
        <f t="shared" si="192"/>
        <v>0</v>
      </c>
      <c r="W44" s="106">
        <f t="shared" si="192"/>
        <v>0</v>
      </c>
      <c r="X44" s="106">
        <f t="shared" si="192"/>
        <v>0</v>
      </c>
      <c r="Y44" s="106">
        <f t="shared" si="192"/>
        <v>0</v>
      </c>
      <c r="Z44" s="106">
        <f t="shared" si="192"/>
        <v>0</v>
      </c>
      <c r="AA44" s="106">
        <f t="shared" si="192"/>
        <v>0</v>
      </c>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109"/>
      <c r="BP44" s="108"/>
      <c r="BQ44" s="108"/>
      <c r="BR44" s="108"/>
      <c r="BS44" s="108"/>
      <c r="BT44" s="108"/>
      <c r="BU44" s="108"/>
      <c r="BV44" s="108"/>
      <c r="BW44" s="108"/>
      <c r="BX44" s="108"/>
      <c r="BY44" s="108"/>
      <c r="BZ44" s="108"/>
      <c r="CA44" s="108"/>
      <c r="CB44" s="108"/>
    </row>
    <row r="45" ht="30.0" customHeight="1">
      <c r="A45" s="61" t="s">
        <v>145</v>
      </c>
      <c r="B45" s="62" t="str">
        <f>IFERROR(__xludf.DUMMYFUNCTION("IFERROR(SPARKLINE(C45:BN45),""Enter monthly Ops Costs ➜"")"),"")</f>
        <v/>
      </c>
      <c r="C45" s="63"/>
      <c r="D45" s="63"/>
      <c r="E45" s="63"/>
      <c r="F45" s="63"/>
      <c r="G45" s="63"/>
      <c r="H45" s="63"/>
      <c r="I45" s="63"/>
      <c r="J45" s="63"/>
      <c r="K45" s="63"/>
      <c r="L45" s="63"/>
      <c r="M45" s="63"/>
      <c r="N45" s="63"/>
      <c r="O45" s="63">
        <f t="shared" si="185"/>
        <v>0</v>
      </c>
      <c r="P45" s="106">
        <f t="shared" ref="P45:AA45" si="193">C45/C$48</f>
        <v>0</v>
      </c>
      <c r="Q45" s="106">
        <f t="shared" si="193"/>
        <v>0</v>
      </c>
      <c r="R45" s="106">
        <f t="shared" si="193"/>
        <v>0</v>
      </c>
      <c r="S45" s="106">
        <f t="shared" si="193"/>
        <v>0</v>
      </c>
      <c r="T45" s="106">
        <f t="shared" si="193"/>
        <v>0</v>
      </c>
      <c r="U45" s="106">
        <f t="shared" si="193"/>
        <v>0</v>
      </c>
      <c r="V45" s="106">
        <f t="shared" si="193"/>
        <v>0</v>
      </c>
      <c r="W45" s="106">
        <f t="shared" si="193"/>
        <v>0</v>
      </c>
      <c r="X45" s="106">
        <f t="shared" si="193"/>
        <v>0</v>
      </c>
      <c r="Y45" s="106">
        <f t="shared" si="193"/>
        <v>0</v>
      </c>
      <c r="Z45" s="106">
        <f t="shared" si="193"/>
        <v>0</v>
      </c>
      <c r="AA45" s="106">
        <f t="shared" si="193"/>
        <v>0</v>
      </c>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109"/>
      <c r="BP45" s="108"/>
      <c r="BQ45" s="108"/>
      <c r="BR45" s="108"/>
      <c r="BS45" s="108"/>
      <c r="BT45" s="108"/>
      <c r="BU45" s="108"/>
      <c r="BV45" s="108"/>
      <c r="BW45" s="108"/>
      <c r="BX45" s="108"/>
      <c r="BY45" s="108"/>
      <c r="BZ45" s="108"/>
      <c r="CA45" s="108"/>
      <c r="CB45" s="108"/>
    </row>
    <row r="46" ht="30.0" customHeight="1">
      <c r="A46" s="61" t="s">
        <v>146</v>
      </c>
      <c r="B46" s="62" t="str">
        <f>IFERROR(__xludf.DUMMYFUNCTION("IFERROR(SPARKLINE(C46:BN46),""Enter monthly Ops Costs ➜"")"),"")</f>
        <v/>
      </c>
      <c r="C46" s="63"/>
      <c r="D46" s="63"/>
      <c r="E46" s="63"/>
      <c r="F46" s="63"/>
      <c r="G46" s="63"/>
      <c r="H46" s="63"/>
      <c r="I46" s="63"/>
      <c r="J46" s="63"/>
      <c r="K46" s="63"/>
      <c r="L46" s="63"/>
      <c r="M46" s="63"/>
      <c r="N46" s="63"/>
      <c r="O46" s="63">
        <f t="shared" si="185"/>
        <v>0</v>
      </c>
      <c r="P46" s="106">
        <f t="shared" ref="P46:AA46" si="194">C46/C$48</f>
        <v>0</v>
      </c>
      <c r="Q46" s="106">
        <f t="shared" si="194"/>
        <v>0</v>
      </c>
      <c r="R46" s="106">
        <f t="shared" si="194"/>
        <v>0</v>
      </c>
      <c r="S46" s="106">
        <f t="shared" si="194"/>
        <v>0</v>
      </c>
      <c r="T46" s="106">
        <f t="shared" si="194"/>
        <v>0</v>
      </c>
      <c r="U46" s="106">
        <f t="shared" si="194"/>
        <v>0</v>
      </c>
      <c r="V46" s="106">
        <f t="shared" si="194"/>
        <v>0</v>
      </c>
      <c r="W46" s="106">
        <f t="shared" si="194"/>
        <v>0</v>
      </c>
      <c r="X46" s="106">
        <f t="shared" si="194"/>
        <v>0</v>
      </c>
      <c r="Y46" s="106">
        <f t="shared" si="194"/>
        <v>0</v>
      </c>
      <c r="Z46" s="106">
        <f t="shared" si="194"/>
        <v>0</v>
      </c>
      <c r="AA46" s="106">
        <f t="shared" si="194"/>
        <v>0</v>
      </c>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109"/>
      <c r="BP46" s="108"/>
      <c r="BQ46" s="108"/>
      <c r="BR46" s="108"/>
      <c r="BS46" s="108"/>
      <c r="BT46" s="108"/>
      <c r="BU46" s="108"/>
      <c r="BV46" s="108"/>
      <c r="BW46" s="108"/>
      <c r="BX46" s="108"/>
      <c r="BY46" s="108"/>
      <c r="BZ46" s="108"/>
      <c r="CA46" s="108"/>
      <c r="CB46" s="108"/>
    </row>
    <row r="47" ht="30.0" customHeight="1">
      <c r="A47" s="84" t="s">
        <v>112</v>
      </c>
      <c r="B47" s="99" t="str">
        <f>IFERROR(__xludf.DUMMYFUNCTION("IFERROR(SPARKLINE(C47:BN47),""Enter monthly Ops Costs ➜"")"),"")</f>
        <v/>
      </c>
      <c r="C47" s="85"/>
      <c r="D47" s="85"/>
      <c r="E47" s="85"/>
      <c r="F47" s="85"/>
      <c r="G47" s="85"/>
      <c r="H47" s="85"/>
      <c r="I47" s="85"/>
      <c r="J47" s="85"/>
      <c r="K47" s="85"/>
      <c r="L47" s="85"/>
      <c r="M47" s="85"/>
      <c r="N47" s="85"/>
      <c r="O47" s="63">
        <f t="shared" si="185"/>
        <v>0</v>
      </c>
      <c r="P47" s="106">
        <f t="shared" ref="P47:AA47" si="195">C47/C$48</f>
        <v>0</v>
      </c>
      <c r="Q47" s="106">
        <f t="shared" si="195"/>
        <v>0</v>
      </c>
      <c r="R47" s="106">
        <f t="shared" si="195"/>
        <v>0</v>
      </c>
      <c r="S47" s="106">
        <f t="shared" si="195"/>
        <v>0</v>
      </c>
      <c r="T47" s="106">
        <f t="shared" si="195"/>
        <v>0</v>
      </c>
      <c r="U47" s="106">
        <f t="shared" si="195"/>
        <v>0</v>
      </c>
      <c r="V47" s="106">
        <f t="shared" si="195"/>
        <v>0</v>
      </c>
      <c r="W47" s="106">
        <f t="shared" si="195"/>
        <v>0</v>
      </c>
      <c r="X47" s="106">
        <f t="shared" si="195"/>
        <v>0</v>
      </c>
      <c r="Y47" s="106">
        <f t="shared" si="195"/>
        <v>0</v>
      </c>
      <c r="Z47" s="106">
        <f t="shared" si="195"/>
        <v>0</v>
      </c>
      <c r="AA47" s="106">
        <f t="shared" si="195"/>
        <v>0</v>
      </c>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109"/>
      <c r="BP47" s="108"/>
      <c r="BQ47" s="108"/>
      <c r="BR47" s="108"/>
      <c r="BS47" s="108"/>
      <c r="BT47" s="108"/>
      <c r="BU47" s="108"/>
      <c r="BV47" s="108"/>
      <c r="BW47" s="108"/>
      <c r="BX47" s="108"/>
      <c r="BY47" s="108"/>
      <c r="BZ47" s="108"/>
      <c r="CA47" s="108"/>
      <c r="CB47" s="108"/>
    </row>
    <row r="48" ht="30.0" customHeight="1">
      <c r="A48" s="73" t="s">
        <v>147</v>
      </c>
      <c r="B48" s="74" t="str">
        <f>IFERROR(__xludf.DUMMYFUNCTION("IFERROR(SPARKLINE(C48:BN48),""Total"")"),"")</f>
        <v/>
      </c>
      <c r="C48" s="75">
        <f t="shared" ref="C48:N48" si="196">IF(SUM(C37:C47)&gt;0,SUM(C37:C47),"—")</f>
        <v>273</v>
      </c>
      <c r="D48" s="75">
        <f t="shared" si="196"/>
        <v>245</v>
      </c>
      <c r="E48" s="75">
        <f t="shared" si="196"/>
        <v>259</v>
      </c>
      <c r="F48" s="75">
        <f t="shared" si="196"/>
        <v>272</v>
      </c>
      <c r="G48" s="75">
        <f t="shared" si="196"/>
        <v>238</v>
      </c>
      <c r="H48" s="75">
        <f t="shared" si="196"/>
        <v>245</v>
      </c>
      <c r="I48" s="75">
        <f t="shared" si="196"/>
        <v>279</v>
      </c>
      <c r="J48" s="75">
        <f t="shared" si="196"/>
        <v>292</v>
      </c>
      <c r="K48" s="75">
        <f t="shared" si="196"/>
        <v>297</v>
      </c>
      <c r="L48" s="75">
        <f t="shared" si="196"/>
        <v>318</v>
      </c>
      <c r="M48" s="75">
        <f t="shared" si="196"/>
        <v>326</v>
      </c>
      <c r="N48" s="75">
        <f t="shared" si="196"/>
        <v>275</v>
      </c>
      <c r="O48" s="111">
        <f t="shared" si="185"/>
        <v>3319</v>
      </c>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c r="BH48" s="75"/>
      <c r="BI48" s="75"/>
      <c r="BJ48" s="75"/>
      <c r="BK48" s="75"/>
      <c r="BL48" s="75"/>
      <c r="BM48" s="75"/>
      <c r="BN48" s="75"/>
      <c r="BO48" s="76"/>
      <c r="BP48" s="97"/>
      <c r="BQ48" s="97"/>
      <c r="BR48" s="97"/>
      <c r="BS48" s="97"/>
      <c r="BT48" s="97"/>
      <c r="BU48" s="97"/>
      <c r="BV48" s="97"/>
      <c r="BW48" s="97"/>
      <c r="BX48" s="97"/>
      <c r="BY48" s="97"/>
      <c r="BZ48" s="97"/>
      <c r="CA48" s="97"/>
      <c r="CB48" s="97"/>
    </row>
    <row r="49" ht="15.75" customHeight="1">
      <c r="A49" s="93"/>
      <c r="B49" s="94"/>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6"/>
      <c r="BP49" s="97"/>
      <c r="BQ49" s="97"/>
      <c r="BR49" s="97"/>
      <c r="BS49" s="97"/>
      <c r="BT49" s="97"/>
      <c r="BU49" s="97"/>
      <c r="BV49" s="97"/>
      <c r="BW49" s="97"/>
      <c r="BX49" s="97"/>
      <c r="BY49" s="97"/>
      <c r="BZ49" s="97"/>
      <c r="CA49" s="97"/>
      <c r="CB49" s="97"/>
    </row>
    <row r="50" ht="28.5" customHeight="1">
      <c r="A50" s="112"/>
      <c r="B50" s="113"/>
      <c r="C50" s="103" t="s">
        <v>124</v>
      </c>
      <c r="D50" s="103" t="s">
        <v>125</v>
      </c>
      <c r="E50" s="103" t="s">
        <v>126</v>
      </c>
      <c r="F50" s="103" t="s">
        <v>127</v>
      </c>
      <c r="G50" s="103" t="s">
        <v>128</v>
      </c>
      <c r="H50" s="103" t="s">
        <v>129</v>
      </c>
      <c r="I50" s="103" t="s">
        <v>130</v>
      </c>
      <c r="J50" s="103" t="s">
        <v>131</v>
      </c>
      <c r="K50" s="103" t="s">
        <v>132</v>
      </c>
      <c r="L50" s="103" t="s">
        <v>133</v>
      </c>
      <c r="M50" s="103" t="s">
        <v>134</v>
      </c>
      <c r="N50" s="103" t="s">
        <v>135</v>
      </c>
      <c r="O50" s="103" t="s">
        <v>148</v>
      </c>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114"/>
      <c r="BP50" s="97"/>
      <c r="BQ50" s="97"/>
      <c r="BR50" s="97"/>
      <c r="BS50" s="97"/>
      <c r="BT50" s="97"/>
      <c r="BU50" s="97"/>
      <c r="BV50" s="97"/>
      <c r="BW50" s="97"/>
      <c r="BX50" s="97"/>
      <c r="BY50" s="97"/>
      <c r="BZ50" s="97"/>
      <c r="CA50" s="97"/>
      <c r="CB50" s="97"/>
    </row>
    <row r="51" ht="15.75" customHeight="1">
      <c r="A51" s="115" t="s">
        <v>149</v>
      </c>
      <c r="B51" s="116" t="str">
        <f>IFERROR(SPARKLINE(C51:BN51,""),"Entrer l'amortissement mensuel ➜")</f>
        <v>Entrer l'amortissement mensuel ➜</v>
      </c>
      <c r="C51" s="70"/>
      <c r="D51" s="70"/>
      <c r="E51" s="70"/>
      <c r="F51" s="70"/>
      <c r="G51" s="70"/>
      <c r="H51" s="70"/>
      <c r="I51" s="70"/>
      <c r="J51" s="70"/>
      <c r="K51" s="70"/>
      <c r="L51" s="70"/>
      <c r="M51" s="70"/>
      <c r="N51" s="70"/>
      <c r="O51" s="70">
        <f>SUM(C51:N51)</f>
        <v>0</v>
      </c>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117">
        <f>SUM(C51:BN51)</f>
        <v>0</v>
      </c>
      <c r="BP51" s="97"/>
      <c r="BQ51" s="97"/>
      <c r="BR51" s="97"/>
      <c r="BS51" s="97"/>
      <c r="BT51" s="97"/>
      <c r="BU51" s="97"/>
      <c r="BV51" s="97"/>
      <c r="BW51" s="97"/>
      <c r="BX51" s="97"/>
      <c r="BY51" s="97"/>
      <c r="BZ51" s="97"/>
      <c r="CA51" s="97"/>
      <c r="CB51" s="97"/>
    </row>
    <row r="52" ht="28.5" customHeight="1">
      <c r="A52" s="93"/>
      <c r="B52" s="94"/>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114"/>
      <c r="BP52" s="97"/>
      <c r="BQ52" s="97"/>
      <c r="BR52" s="97"/>
      <c r="BS52" s="97"/>
      <c r="BT52" s="97"/>
      <c r="BU52" s="97"/>
      <c r="BV52" s="97"/>
      <c r="BW52" s="97"/>
      <c r="BX52" s="97"/>
      <c r="BY52" s="97"/>
      <c r="BZ52" s="97"/>
      <c r="CA52" s="97"/>
      <c r="CB52" s="97"/>
    </row>
    <row r="53" ht="30.0" customHeight="1">
      <c r="A53" s="73" t="s">
        <v>150</v>
      </c>
      <c r="B53" s="74"/>
      <c r="C53" s="75" t="s">
        <v>151</v>
      </c>
      <c r="D53" s="75">
        <f>IFERROR(L15-(SUM(L24,L32,L48,L51)),"—")</f>
        <v>49584</v>
      </c>
      <c r="E53" s="75">
        <f>IFERROR(R15-(SUM(R24,R32,R48,R51)),"—")</f>
        <v>49901</v>
      </c>
      <c r="F53" s="75">
        <f>IFERROR(W15-(SUM(W24,W32,W48,W51)),"—")</f>
        <v>49900</v>
      </c>
      <c r="G53" s="75">
        <f>IFERROR(AB15-(SUM(AB24,AB32,AB48,AB51)),"—")</f>
        <v>49902</v>
      </c>
      <c r="H53" s="75">
        <f>IFERROR(AH15-(SUM(AH24,AH32,AH48,AH51)),"—")</f>
        <v>49901</v>
      </c>
      <c r="I53" s="75">
        <f>IFERROR(AM15-(SUM(AM24,AM32,AM48,AM51)),"—")</f>
        <v>49900</v>
      </c>
      <c r="J53" s="75">
        <f>IFERROR(AR15-(SUM(AR24,AR32,AR48,AR51)),"—")</f>
        <v>49902</v>
      </c>
      <c r="K53" s="75">
        <f>IFERROR(AX15-(SUM(AX24,AX32,AX48,AX51)),"—")</f>
        <v>49901</v>
      </c>
      <c r="L53" s="75">
        <f>IFERROR(BC15-(SUM(BC24,BC32,L48,BC51)),"—")</f>
        <v>49582</v>
      </c>
      <c r="M53" s="75">
        <f>IFERROR(BH15-(SUM(BH24,BH32,BH48,BH51)),"—")</f>
        <v>49902</v>
      </c>
      <c r="N53" s="75">
        <f t="shared" ref="N53:O53" si="197">IFERROR(BN15-(SUM(BN24,BN32,BN48,BN51)),"—")</f>
        <v>49901</v>
      </c>
      <c r="O53" s="118">
        <f t="shared" si="197"/>
        <v>603817</v>
      </c>
      <c r="P53" s="75"/>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c r="BH53" s="75"/>
      <c r="BI53" s="75"/>
      <c r="BJ53" s="75"/>
      <c r="BK53" s="75"/>
      <c r="BL53" s="75"/>
      <c r="BM53" s="75"/>
      <c r="BN53" s="75"/>
      <c r="BO53" s="74"/>
      <c r="BP53" s="87"/>
      <c r="BQ53" s="87"/>
      <c r="BR53" s="87"/>
      <c r="BS53" s="87"/>
      <c r="BT53" s="87"/>
      <c r="BU53" s="87"/>
      <c r="BV53" s="87"/>
      <c r="BW53" s="87"/>
      <c r="BX53" s="87"/>
      <c r="BY53" s="87"/>
      <c r="BZ53" s="87"/>
      <c r="CA53" s="87"/>
      <c r="CB53" s="87"/>
    </row>
    <row r="54" ht="30.0" customHeight="1">
      <c r="A54" s="100" t="s">
        <v>152</v>
      </c>
      <c r="B54" s="101" t="str">
        <f>IFERROR(__xludf.DUMMYFUNCTION("IFERROR(SPARKLINE(C54:BN54),VALUE(0))"),"")</f>
        <v/>
      </c>
      <c r="C54" s="119" t="str">
        <f>IFERROR(SUM(C53/G15),"—")</f>
        <v>—</v>
      </c>
      <c r="D54" s="119">
        <f>IFERROR(SUM(D53/L15),"—")</f>
        <v>0.3814153846</v>
      </c>
      <c r="E54" s="119">
        <f>IFERROR(SUM(E53/R15),"—")</f>
        <v>0.3838538462</v>
      </c>
      <c r="F54" s="119">
        <f>IFERROR(SUM(F53/W15),"—")</f>
        <v>0.3838461538</v>
      </c>
      <c r="G54" s="119">
        <f>IFERROR(SUM(G53/AB15),"—")</f>
        <v>0.3838615385</v>
      </c>
      <c r="H54" s="119">
        <f>IFERROR(SUM(H53/AH15),"—")</f>
        <v>0.3838538462</v>
      </c>
      <c r="I54" s="119">
        <f>IFERROR(SUM(I53/AM15),"—")</f>
        <v>0.3838461538</v>
      </c>
      <c r="J54" s="119">
        <f>IFERROR(SUM(J53/AR15),"—")</f>
        <v>0.3838615385</v>
      </c>
      <c r="K54" s="119">
        <f>IFERROR(SUM(K53/AX15),"—")</f>
        <v>0.3838538462</v>
      </c>
      <c r="L54" s="119">
        <f>IFERROR(SUM(L53/BC15),"—")</f>
        <v>0.3814</v>
      </c>
      <c r="M54" s="119">
        <f>IFERROR(SUM(M53/BH15),"—")</f>
        <v>0.3838615385</v>
      </c>
      <c r="N54" s="119">
        <f t="shared" ref="N54:O54" si="198">IFERROR(SUM(N53/BN15),"—")</f>
        <v>0.3838538462</v>
      </c>
      <c r="O54" s="119">
        <f t="shared" si="198"/>
        <v>0.3870621795</v>
      </c>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20"/>
      <c r="BP54" s="87"/>
      <c r="BQ54" s="87"/>
      <c r="BR54" s="87"/>
      <c r="BS54" s="87"/>
      <c r="BT54" s="87"/>
      <c r="BU54" s="87"/>
      <c r="BV54" s="87"/>
      <c r="BW54" s="87"/>
      <c r="BX54" s="87"/>
      <c r="BY54" s="87"/>
      <c r="BZ54" s="87"/>
      <c r="CA54" s="87"/>
      <c r="CB54" s="87"/>
    </row>
    <row r="55" ht="15.75" customHeight="1">
      <c r="A55" s="121"/>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2"/>
      <c r="BP55" s="121"/>
      <c r="BQ55" s="121"/>
      <c r="BR55" s="121"/>
      <c r="BS55" s="121"/>
      <c r="BT55" s="121"/>
      <c r="BU55" s="121"/>
      <c r="BV55" s="121"/>
      <c r="BW55" s="121"/>
      <c r="BX55" s="121"/>
      <c r="BY55" s="121"/>
      <c r="BZ55" s="121"/>
      <c r="CA55" s="121"/>
      <c r="CB55" s="121"/>
    </row>
    <row r="56" ht="15.75" customHeight="1">
      <c r="A56" s="121"/>
      <c r="B56" s="122"/>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2"/>
      <c r="BP56" s="121"/>
      <c r="BQ56" s="121"/>
      <c r="BR56" s="121"/>
      <c r="BS56" s="121"/>
      <c r="BT56" s="121"/>
      <c r="BU56" s="121"/>
      <c r="BV56" s="121"/>
      <c r="BW56" s="121"/>
      <c r="BX56" s="121"/>
      <c r="BY56" s="121"/>
      <c r="BZ56" s="121"/>
      <c r="CA56" s="121"/>
      <c r="CB56" s="121"/>
    </row>
    <row r="57" ht="15.75" customHeight="1">
      <c r="A57" s="125"/>
      <c r="B57" s="125"/>
      <c r="C57" s="126"/>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5"/>
      <c r="BP57" s="121"/>
      <c r="BQ57" s="121"/>
      <c r="BR57" s="121"/>
      <c r="BS57" s="121"/>
      <c r="BT57" s="121"/>
      <c r="BU57" s="121"/>
      <c r="BV57" s="121"/>
      <c r="BW57" s="121"/>
      <c r="BX57" s="121"/>
      <c r="BY57" s="121"/>
      <c r="BZ57" s="121"/>
      <c r="CA57" s="121"/>
      <c r="CB57" s="121"/>
    </row>
    <row r="58" ht="15.75" customHeight="1">
      <c r="A58" s="125"/>
      <c r="B58" s="125"/>
      <c r="C58" s="128"/>
      <c r="D58" s="129"/>
      <c r="E58" s="129"/>
      <c r="F58" s="129"/>
      <c r="G58" s="129"/>
      <c r="H58" s="129"/>
      <c r="I58" s="129"/>
      <c r="J58" s="129"/>
      <c r="K58" s="129"/>
      <c r="L58" s="129"/>
      <c r="M58" s="129"/>
      <c r="N58" s="129"/>
      <c r="O58" s="129"/>
      <c r="P58" s="129"/>
      <c r="Q58" s="130"/>
      <c r="R58" s="129"/>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25"/>
      <c r="BP58" s="121"/>
      <c r="BQ58" s="121"/>
      <c r="BR58" s="121"/>
      <c r="BS58" s="121"/>
      <c r="BT58" s="121"/>
      <c r="BU58" s="121"/>
      <c r="BV58" s="121"/>
      <c r="BW58" s="121"/>
      <c r="BX58" s="121"/>
      <c r="BY58" s="121"/>
      <c r="BZ58" s="121"/>
      <c r="CA58" s="121"/>
      <c r="CB58" s="121"/>
    </row>
    <row r="59" ht="15.75" customHeight="1">
      <c r="A59" s="125"/>
      <c r="B59" s="125"/>
      <c r="C59" s="128"/>
      <c r="D59" s="129"/>
      <c r="E59" s="129"/>
      <c r="F59" s="129"/>
      <c r="G59" s="129"/>
      <c r="H59" s="129"/>
      <c r="I59" s="129"/>
      <c r="J59" s="129"/>
      <c r="K59" s="129"/>
      <c r="L59" s="129"/>
      <c r="M59" s="129"/>
      <c r="N59" s="129"/>
      <c r="O59" s="129"/>
      <c r="P59" s="129"/>
      <c r="Q59" s="130"/>
      <c r="R59" s="129"/>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25"/>
      <c r="BP59" s="121"/>
      <c r="BQ59" s="121"/>
      <c r="BR59" s="121"/>
      <c r="BS59" s="121"/>
      <c r="BT59" s="121"/>
      <c r="BU59" s="121"/>
      <c r="BV59" s="121"/>
      <c r="BW59" s="121"/>
      <c r="BX59" s="121"/>
      <c r="BY59" s="121"/>
      <c r="BZ59" s="121"/>
      <c r="CA59" s="121"/>
      <c r="CB59" s="121"/>
    </row>
    <row r="60" ht="15.75" customHeight="1">
      <c r="A60" s="125"/>
      <c r="B60" s="125"/>
      <c r="C60" s="128"/>
      <c r="D60" s="129"/>
      <c r="E60" s="129"/>
      <c r="F60" s="129"/>
      <c r="G60" s="129"/>
      <c r="H60" s="129"/>
      <c r="I60" s="129"/>
      <c r="J60" s="129"/>
      <c r="K60" s="129"/>
      <c r="L60" s="129"/>
      <c r="M60" s="129"/>
      <c r="N60" s="129"/>
      <c r="O60" s="129"/>
      <c r="P60" s="129"/>
      <c r="Q60" s="130"/>
      <c r="R60" s="129"/>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25"/>
      <c r="BP60" s="121"/>
      <c r="BQ60" s="121"/>
      <c r="BR60" s="121"/>
      <c r="BS60" s="121"/>
      <c r="BT60" s="121"/>
      <c r="BU60" s="121"/>
      <c r="BV60" s="121"/>
      <c r="BW60" s="121"/>
      <c r="BX60" s="121"/>
      <c r="BY60" s="121"/>
      <c r="BZ60" s="121"/>
      <c r="CA60" s="121"/>
      <c r="CB60" s="121"/>
    </row>
    <row r="61" ht="15.75" customHeight="1">
      <c r="A61" s="125"/>
      <c r="B61" s="125"/>
      <c r="C61" s="128"/>
      <c r="D61" s="129"/>
      <c r="E61" s="129"/>
      <c r="F61" s="129"/>
      <c r="G61" s="129"/>
      <c r="H61" s="129"/>
      <c r="I61" s="129"/>
      <c r="J61" s="129"/>
      <c r="K61" s="129"/>
      <c r="L61" s="129"/>
      <c r="M61" s="129"/>
      <c r="N61" s="129"/>
      <c r="O61" s="129"/>
      <c r="P61" s="129"/>
      <c r="Q61" s="130"/>
      <c r="R61" s="129"/>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0"/>
      <c r="AY61" s="130"/>
      <c r="AZ61" s="130"/>
      <c r="BA61" s="130"/>
      <c r="BB61" s="130"/>
      <c r="BC61" s="130"/>
      <c r="BD61" s="130"/>
      <c r="BE61" s="130"/>
      <c r="BF61" s="130"/>
      <c r="BG61" s="130"/>
      <c r="BH61" s="130"/>
      <c r="BI61" s="130"/>
      <c r="BJ61" s="130"/>
      <c r="BK61" s="130"/>
      <c r="BL61" s="130"/>
      <c r="BM61" s="130"/>
      <c r="BN61" s="130"/>
      <c r="BO61" s="125"/>
      <c r="BP61" s="121"/>
      <c r="BQ61" s="121"/>
      <c r="BR61" s="121"/>
      <c r="BS61" s="121"/>
      <c r="BT61" s="121"/>
      <c r="BU61" s="121"/>
      <c r="BV61" s="121"/>
      <c r="BW61" s="121"/>
      <c r="BX61" s="121"/>
      <c r="BY61" s="121"/>
      <c r="BZ61" s="121"/>
      <c r="CA61" s="121"/>
      <c r="CB61" s="121"/>
    </row>
    <row r="62" ht="72.0" customHeight="1">
      <c r="A62" s="125"/>
      <c r="B62" s="125"/>
      <c r="C62" s="128"/>
      <c r="D62" s="129"/>
      <c r="E62" s="129"/>
      <c r="F62" s="129"/>
      <c r="G62" s="129"/>
      <c r="H62" s="129"/>
      <c r="I62" s="129"/>
      <c r="J62" s="129"/>
      <c r="K62" s="129"/>
      <c r="L62" s="129"/>
      <c r="M62" s="129"/>
      <c r="N62" s="129"/>
      <c r="O62" s="129"/>
      <c r="P62" s="129"/>
      <c r="Q62" s="129"/>
      <c r="R62" s="129"/>
      <c r="S62" s="129"/>
      <c r="T62" s="129"/>
      <c r="U62" s="129"/>
      <c r="V62" s="129"/>
      <c r="W62" s="131" t="s">
        <v>153</v>
      </c>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34"/>
      <c r="BO62" s="125"/>
      <c r="BP62" s="121"/>
      <c r="BQ62" s="121"/>
      <c r="BR62" s="121"/>
      <c r="BS62" s="121"/>
      <c r="BT62" s="121"/>
      <c r="BU62" s="121"/>
      <c r="BV62" s="121"/>
      <c r="BW62" s="121"/>
      <c r="BX62" s="121"/>
      <c r="BY62" s="121"/>
      <c r="BZ62" s="121"/>
      <c r="CA62" s="121"/>
      <c r="CB62" s="121"/>
    </row>
    <row r="63" ht="15.75" customHeight="1">
      <c r="A63" s="125"/>
      <c r="B63" s="125"/>
      <c r="C63" s="128"/>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5"/>
      <c r="BP63" s="121"/>
      <c r="BQ63" s="121"/>
      <c r="BR63" s="121"/>
      <c r="BS63" s="121"/>
      <c r="BT63" s="121"/>
      <c r="BU63" s="121"/>
      <c r="BV63" s="121"/>
      <c r="BW63" s="121"/>
      <c r="BX63" s="121"/>
      <c r="BY63" s="121"/>
      <c r="BZ63" s="121"/>
      <c r="CA63" s="121"/>
      <c r="CB63" s="121"/>
    </row>
    <row r="64" ht="48.0" customHeight="1">
      <c r="A64" s="125"/>
      <c r="B64" s="125"/>
      <c r="C64" s="128"/>
      <c r="D64" s="129"/>
      <c r="E64" s="129"/>
      <c r="F64" s="129"/>
      <c r="G64" s="129"/>
      <c r="H64" s="129"/>
      <c r="I64" s="129"/>
      <c r="J64" s="129"/>
      <c r="K64" s="129"/>
      <c r="L64" s="129"/>
      <c r="M64" s="129"/>
      <c r="N64" s="129"/>
      <c r="O64" s="129"/>
      <c r="P64" s="129"/>
      <c r="Q64" s="133"/>
      <c r="R64" s="129"/>
      <c r="S64" s="133"/>
      <c r="T64" s="133"/>
      <c r="U64" s="133"/>
      <c r="V64" s="133"/>
      <c r="W64" s="131" t="str">
        <f>HYPERLINK("https://get.doordash.com/?utm_source=Web&amp;utm_medium=Direct&amp;utm_campaign=MX_US_DIR_OCT_SHD_MKT_RES_BOF_SSM_ENG_5_CUSXXX___Downloadable-Q321-Profit-Loss-Statement-Template",_xludf.IMAGE("https://i.ibb.co/RScTLr9/button-Get-started-v02-red-2x.png",4,54,208))</f>
        <v>#NAME?</v>
      </c>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34"/>
      <c r="BO64" s="125"/>
      <c r="BP64" s="121"/>
      <c r="BQ64" s="121"/>
      <c r="BR64" s="121"/>
      <c r="BS64" s="121"/>
      <c r="BT64" s="121"/>
      <c r="BU64" s="121"/>
      <c r="BV64" s="121"/>
      <c r="BW64" s="121"/>
      <c r="BX64" s="121"/>
      <c r="BY64" s="121"/>
      <c r="BZ64" s="121"/>
      <c r="CA64" s="121"/>
      <c r="CB64" s="121"/>
    </row>
    <row r="65" ht="15.75" customHeight="1">
      <c r="A65" s="125"/>
      <c r="B65" s="125"/>
      <c r="C65" s="128"/>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c r="BG65" s="129"/>
      <c r="BH65" s="129"/>
      <c r="BI65" s="129"/>
      <c r="BJ65" s="129"/>
      <c r="BK65" s="129"/>
      <c r="BL65" s="129"/>
      <c r="BM65" s="129"/>
      <c r="BN65" s="129"/>
      <c r="BO65" s="125"/>
      <c r="BP65" s="121"/>
      <c r="BQ65" s="121"/>
      <c r="BR65" s="121"/>
      <c r="BS65" s="121"/>
      <c r="BT65" s="121"/>
      <c r="BU65" s="121"/>
      <c r="BV65" s="121"/>
      <c r="BW65" s="121"/>
      <c r="BX65" s="121"/>
      <c r="BY65" s="121"/>
      <c r="BZ65" s="121"/>
      <c r="CA65" s="121"/>
      <c r="CB65" s="121"/>
    </row>
    <row r="66" ht="15.75" customHeight="1">
      <c r="A66" s="125"/>
      <c r="B66" s="125"/>
      <c r="C66" s="128"/>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c r="BL66" s="129"/>
      <c r="BM66" s="129"/>
      <c r="BN66" s="129"/>
      <c r="BO66" s="125"/>
      <c r="BP66" s="121"/>
      <c r="BQ66" s="121"/>
      <c r="BR66" s="121"/>
      <c r="BS66" s="121"/>
      <c r="BT66" s="121"/>
      <c r="BU66" s="121"/>
      <c r="BV66" s="121"/>
      <c r="BW66" s="121"/>
      <c r="BX66" s="121"/>
      <c r="BY66" s="121"/>
      <c r="BZ66" s="121"/>
      <c r="CA66" s="121"/>
      <c r="CB66" s="121"/>
    </row>
    <row r="67" ht="15.75" customHeight="1">
      <c r="A67" s="125"/>
      <c r="B67" s="125"/>
      <c r="C67" s="128"/>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c r="BL67" s="129"/>
      <c r="BM67" s="129"/>
      <c r="BN67" s="129"/>
      <c r="BO67" s="125"/>
      <c r="BP67" s="121"/>
      <c r="BQ67" s="121"/>
      <c r="BR67" s="121"/>
      <c r="BS67" s="121"/>
      <c r="BT67" s="121"/>
      <c r="BU67" s="121"/>
      <c r="BV67" s="121"/>
      <c r="BW67" s="121"/>
      <c r="BX67" s="121"/>
      <c r="BY67" s="121"/>
      <c r="BZ67" s="121"/>
      <c r="CA67" s="121"/>
      <c r="CB67" s="121"/>
    </row>
    <row r="68" ht="15.75" customHeight="1">
      <c r="A68" s="125"/>
      <c r="B68" s="125"/>
      <c r="C68" s="128"/>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c r="BL68" s="129"/>
      <c r="BM68" s="129"/>
      <c r="BN68" s="129"/>
      <c r="BO68" s="125"/>
      <c r="BP68" s="121"/>
      <c r="BQ68" s="121"/>
      <c r="BR68" s="121"/>
      <c r="BS68" s="121"/>
      <c r="BT68" s="121"/>
      <c r="BU68" s="121"/>
      <c r="BV68" s="121"/>
      <c r="BW68" s="121"/>
      <c r="BX68" s="121"/>
      <c r="BY68" s="121"/>
      <c r="BZ68" s="121"/>
      <c r="CA68" s="121"/>
      <c r="CB68" s="121"/>
    </row>
    <row r="69" ht="15.75" customHeight="1">
      <c r="A69" s="125"/>
      <c r="B69" s="125"/>
      <c r="C69" s="134"/>
      <c r="D69" s="135"/>
      <c r="E69" s="135"/>
      <c r="F69" s="135"/>
      <c r="G69" s="135"/>
      <c r="H69" s="135"/>
      <c r="I69" s="135"/>
      <c r="J69" s="135"/>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c r="BG69" s="135"/>
      <c r="BH69" s="135"/>
      <c r="BI69" s="135"/>
      <c r="BJ69" s="135"/>
      <c r="BK69" s="135"/>
      <c r="BL69" s="135"/>
      <c r="BM69" s="135"/>
      <c r="BN69" s="135"/>
      <c r="BO69" s="125"/>
      <c r="BP69" s="121"/>
      <c r="BQ69" s="121"/>
      <c r="BR69" s="121"/>
      <c r="BS69" s="121"/>
      <c r="BT69" s="121"/>
      <c r="BU69" s="121"/>
      <c r="BV69" s="121"/>
      <c r="BW69" s="121"/>
      <c r="BX69" s="121"/>
      <c r="BY69" s="121"/>
      <c r="BZ69" s="121"/>
      <c r="CA69" s="121"/>
      <c r="CB69" s="121"/>
    </row>
    <row r="70" ht="15.75" customHeight="1">
      <c r="A70" s="121"/>
      <c r="B70" s="122"/>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2"/>
      <c r="BP70" s="121"/>
      <c r="BQ70" s="121"/>
      <c r="BR70" s="121"/>
      <c r="BS70" s="121"/>
      <c r="BT70" s="121"/>
      <c r="BU70" s="121"/>
      <c r="BV70" s="121"/>
      <c r="BW70" s="121"/>
      <c r="BX70" s="121"/>
      <c r="BY70" s="121"/>
      <c r="BZ70" s="121"/>
      <c r="CA70" s="121"/>
      <c r="CB70" s="121"/>
    </row>
    <row r="71" ht="15.75" customHeight="1">
      <c r="A71" s="121"/>
      <c r="B71" s="122"/>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2"/>
      <c r="BP71" s="121"/>
      <c r="BQ71" s="121"/>
      <c r="BR71" s="121"/>
      <c r="BS71" s="121"/>
      <c r="BT71" s="121"/>
      <c r="BU71" s="121"/>
      <c r="BV71" s="121"/>
      <c r="BW71" s="121"/>
      <c r="BX71" s="121"/>
      <c r="BY71" s="121"/>
      <c r="BZ71" s="121"/>
      <c r="CA71" s="121"/>
      <c r="CB71" s="121"/>
    </row>
    <row r="72" ht="15.75" customHeight="1">
      <c r="A72" s="121"/>
      <c r="B72" s="122"/>
      <c r="C72" s="123"/>
      <c r="D72" s="123"/>
      <c r="E72" s="123"/>
      <c r="F72" s="123"/>
      <c r="G72" s="123"/>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2"/>
      <c r="BP72" s="121"/>
      <c r="BQ72" s="121"/>
      <c r="BR72" s="121"/>
      <c r="BS72" s="121"/>
      <c r="BT72" s="121"/>
      <c r="BU72" s="121"/>
      <c r="BV72" s="121"/>
      <c r="BW72" s="121"/>
      <c r="BX72" s="121"/>
      <c r="BY72" s="121"/>
      <c r="BZ72" s="121"/>
      <c r="CA72" s="121"/>
      <c r="CB72" s="121"/>
    </row>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3:B3"/>
    <mergeCell ref="A4:B4"/>
    <mergeCell ref="W62:BN62"/>
    <mergeCell ref="W64:BN64"/>
  </mergeCells>
  <hyperlinks>
    <hyperlink r:id="rId1" ref="A13"/>
    <hyperlink r:id="rId2" ref="W62"/>
  </hyperlinks>
  <printOptions/>
  <pageMargins bottom="1.0" footer="0.0" header="0.0" left="0.75" right="0.75" top="1.0"/>
  <pageSetup orientation="portrait"/>
  <drawing r:id="rId3"/>
  <extLst>
    <ext uri="{05C60535-1F16-4fd2-B633-F4F36F0B64E0}">
      <x14:sparklineGroups>
        <x14:sparklineGroup displayEmptyCellsAs="gap">
          <x14:colorSeries rgb="FFFFFFFF"/>
          <x14:sparklines>
            <x14:sparkline>
              <xm:f>'Vue hebdomadaire des résultats'!C53:BN53</xm:f>
              <xm:sqref>B53</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2.63" defaultRowHeight="15.0"/>
  <cols>
    <col customWidth="1" min="1" max="1" width="39.13"/>
    <col customWidth="1" min="2" max="2" width="37.0"/>
    <col customWidth="1" min="3" max="14" width="13.0"/>
    <col customWidth="1" min="15" max="15" width="20.13"/>
    <col customWidth="1" min="16" max="16" width="11.0"/>
    <col customWidth="1" min="17" max="17" width="10.88"/>
    <col customWidth="1" min="18" max="21" width="9.13"/>
    <col customWidth="1" min="22" max="22" width="9.75"/>
    <col customWidth="1" min="23" max="23" width="9.13"/>
    <col customWidth="1" min="24" max="24" width="15.0"/>
    <col customWidth="1" min="25" max="25" width="11.88"/>
    <col customWidth="1" min="26" max="26" width="14.38"/>
    <col customWidth="1" min="27" max="27" width="14.25"/>
    <col customWidth="1" min="28" max="28" width="10.25"/>
  </cols>
  <sheetData>
    <row r="1" ht="56.25" customHeight="1">
      <c r="A1" s="21"/>
      <c r="B1" s="21"/>
      <c r="C1" s="22"/>
      <c r="D1" s="23"/>
      <c r="E1" s="23"/>
      <c r="F1" s="23"/>
      <c r="G1" s="23"/>
      <c r="H1" s="23"/>
      <c r="I1" s="23"/>
      <c r="J1" s="23"/>
      <c r="K1" s="23"/>
      <c r="L1" s="23"/>
      <c r="M1" s="23"/>
      <c r="N1" s="23"/>
      <c r="O1" s="24"/>
      <c r="P1" s="25"/>
      <c r="Q1" s="25"/>
      <c r="R1" s="25"/>
      <c r="S1" s="25"/>
      <c r="T1" s="25"/>
      <c r="U1" s="25"/>
      <c r="V1" s="25"/>
      <c r="W1" s="25"/>
      <c r="X1" s="25"/>
      <c r="Y1" s="25"/>
      <c r="Z1" s="25"/>
      <c r="AA1" s="25"/>
      <c r="AB1" s="25"/>
    </row>
    <row r="2" ht="57.75" customHeight="1">
      <c r="A2" s="26" t="s">
        <v>13</v>
      </c>
      <c r="B2" s="27"/>
      <c r="C2" s="136"/>
      <c r="D2" s="29"/>
      <c r="E2" s="29"/>
      <c r="F2" s="30"/>
      <c r="G2" s="30"/>
      <c r="H2" s="30"/>
      <c r="I2" s="30"/>
      <c r="J2" s="30"/>
      <c r="K2" s="30"/>
      <c r="L2" s="30"/>
      <c r="M2" s="30"/>
      <c r="N2" s="30"/>
      <c r="O2" s="31"/>
      <c r="P2" s="32"/>
      <c r="Q2" s="32"/>
      <c r="R2" s="32"/>
      <c r="S2" s="32"/>
      <c r="T2" s="32"/>
      <c r="U2" s="32"/>
      <c r="V2" s="32"/>
      <c r="W2" s="32"/>
      <c r="X2" s="32"/>
      <c r="Y2" s="32"/>
      <c r="Z2" s="32"/>
      <c r="AA2" s="32"/>
      <c r="AB2" s="32"/>
    </row>
    <row r="3" ht="27.75" customHeight="1">
      <c r="A3" s="33" t="s">
        <v>14</v>
      </c>
      <c r="B3" s="34"/>
      <c r="C3" s="35"/>
      <c r="D3" s="36"/>
      <c r="E3" s="36"/>
      <c r="F3" s="37"/>
      <c r="G3" s="38"/>
      <c r="H3" s="38"/>
      <c r="I3" s="38"/>
      <c r="J3" s="38"/>
      <c r="K3" s="38"/>
      <c r="L3" s="38"/>
      <c r="M3" s="38"/>
      <c r="N3" s="38"/>
      <c r="O3" s="39"/>
      <c r="P3" s="40"/>
      <c r="Q3" s="40"/>
      <c r="R3" s="40"/>
      <c r="S3" s="40"/>
      <c r="T3" s="40"/>
      <c r="U3" s="40"/>
      <c r="V3" s="40"/>
      <c r="W3" s="40"/>
      <c r="X3" s="40"/>
      <c r="Y3" s="40"/>
      <c r="Z3" s="40"/>
      <c r="AA3" s="40"/>
      <c r="AB3" s="40"/>
    </row>
    <row r="4" ht="27.75" customHeight="1">
      <c r="A4" s="41"/>
      <c r="B4" s="34"/>
      <c r="C4" s="42" t="s">
        <v>15</v>
      </c>
      <c r="D4" s="36"/>
      <c r="E4" s="43"/>
      <c r="F4" s="37"/>
      <c r="G4" s="38"/>
      <c r="H4" s="38"/>
      <c r="I4" s="38"/>
      <c r="J4" s="38"/>
      <c r="K4" s="38"/>
      <c r="L4" s="38"/>
      <c r="M4" s="38"/>
      <c r="N4" s="38"/>
      <c r="O4" s="39"/>
      <c r="P4" s="40"/>
      <c r="Q4" s="40"/>
      <c r="R4" s="40"/>
      <c r="S4" s="40"/>
      <c r="T4" s="40"/>
      <c r="U4" s="40"/>
      <c r="V4" s="40"/>
      <c r="W4" s="40"/>
      <c r="X4" s="40"/>
      <c r="Y4" s="40"/>
      <c r="Z4" s="40"/>
      <c r="AA4" s="40"/>
      <c r="AB4" s="40"/>
    </row>
    <row r="5" ht="15.75" customHeight="1">
      <c r="A5" s="44"/>
      <c r="B5" s="45" t="s">
        <v>16</v>
      </c>
      <c r="C5" s="137" t="s">
        <v>154</v>
      </c>
      <c r="D5" s="137" t="s">
        <v>155</v>
      </c>
      <c r="E5" s="137" t="s">
        <v>126</v>
      </c>
      <c r="F5" s="137" t="s">
        <v>156</v>
      </c>
      <c r="G5" s="137" t="s">
        <v>128</v>
      </c>
      <c r="H5" s="137" t="s">
        <v>129</v>
      </c>
      <c r="I5" s="137" t="s">
        <v>157</v>
      </c>
      <c r="J5" s="137" t="s">
        <v>131</v>
      </c>
      <c r="K5" s="137" t="s">
        <v>158</v>
      </c>
      <c r="L5" s="137" t="s">
        <v>159</v>
      </c>
      <c r="M5" s="137" t="s">
        <v>160</v>
      </c>
      <c r="N5" s="137" t="s">
        <v>161</v>
      </c>
      <c r="O5" s="48" t="s">
        <v>29</v>
      </c>
      <c r="P5" s="49" t="s">
        <v>30</v>
      </c>
      <c r="Q5" s="49" t="s">
        <v>31</v>
      </c>
      <c r="R5" s="49" t="s">
        <v>32</v>
      </c>
      <c r="S5" s="49" t="s">
        <v>33</v>
      </c>
      <c r="T5" s="49" t="s">
        <v>34</v>
      </c>
      <c r="U5" s="49" t="s">
        <v>35</v>
      </c>
      <c r="V5" s="49" t="s">
        <v>36</v>
      </c>
      <c r="W5" s="49" t="s">
        <v>37</v>
      </c>
      <c r="X5" s="49" t="s">
        <v>38</v>
      </c>
      <c r="Y5" s="49" t="s">
        <v>39</v>
      </c>
      <c r="Z5" s="49" t="s">
        <v>40</v>
      </c>
      <c r="AA5" s="49" t="s">
        <v>41</v>
      </c>
      <c r="AB5" s="50" t="s">
        <v>42</v>
      </c>
    </row>
    <row r="6" ht="15.75" customHeight="1">
      <c r="A6" s="51"/>
      <c r="B6" s="52"/>
      <c r="C6" s="53"/>
      <c r="D6" s="53"/>
      <c r="E6" s="53"/>
      <c r="F6" s="53"/>
      <c r="G6" s="53"/>
      <c r="H6" s="53"/>
      <c r="I6" s="53"/>
      <c r="J6" s="53"/>
      <c r="K6" s="53"/>
      <c r="L6" s="53"/>
      <c r="M6" s="53"/>
      <c r="N6" s="53"/>
      <c r="O6" s="56"/>
      <c r="P6" s="57"/>
      <c r="Q6" s="57"/>
      <c r="R6" s="57"/>
      <c r="S6" s="57"/>
      <c r="T6" s="57"/>
      <c r="U6" s="57"/>
      <c r="V6" s="57"/>
      <c r="W6" s="57"/>
      <c r="X6" s="57"/>
      <c r="Y6" s="57"/>
      <c r="Z6" s="57"/>
      <c r="AA6" s="57"/>
      <c r="AB6" s="57"/>
    </row>
    <row r="7" ht="38.25" customHeight="1">
      <c r="A7" s="58" t="s">
        <v>95</v>
      </c>
      <c r="B7" s="52"/>
      <c r="C7" s="53"/>
      <c r="D7" s="53"/>
      <c r="E7" s="53"/>
      <c r="F7" s="53"/>
      <c r="G7" s="53"/>
      <c r="H7" s="53"/>
      <c r="I7" s="53"/>
      <c r="J7" s="53"/>
      <c r="K7" s="53"/>
      <c r="L7" s="53"/>
      <c r="M7" s="53"/>
      <c r="N7" s="53"/>
      <c r="O7" s="56"/>
      <c r="P7" s="60" t="s">
        <v>96</v>
      </c>
      <c r="Q7" s="57"/>
      <c r="R7" s="57"/>
      <c r="S7" s="57"/>
      <c r="T7" s="57"/>
      <c r="U7" s="57"/>
      <c r="V7" s="57"/>
      <c r="W7" s="57"/>
      <c r="X7" s="57"/>
      <c r="Y7" s="57"/>
      <c r="Z7" s="57"/>
      <c r="AA7" s="57"/>
      <c r="AB7" s="57"/>
    </row>
    <row r="8" ht="27.0" customHeight="1">
      <c r="A8" s="61" t="s">
        <v>97</v>
      </c>
      <c r="B8" s="62" t="str">
        <f>IFERROR(__xludf.DUMMYFUNCTION("IFERROR(SPARKLINE(C8:N8),""Enter monthly sales ➜"")"),"")</f>
        <v/>
      </c>
      <c r="C8" s="63">
        <v>100000.0</v>
      </c>
      <c r="D8" s="63">
        <v>100000.0</v>
      </c>
      <c r="E8" s="63">
        <v>100000.0</v>
      </c>
      <c r="F8" s="63">
        <v>100000.0</v>
      </c>
      <c r="G8" s="63">
        <v>100000.0</v>
      </c>
      <c r="H8" s="63">
        <v>100000.0</v>
      </c>
      <c r="I8" s="63">
        <v>100000.0</v>
      </c>
      <c r="J8" s="63">
        <v>100000.0</v>
      </c>
      <c r="K8" s="63">
        <v>100000.0</v>
      </c>
      <c r="L8" s="63">
        <v>100000.0</v>
      </c>
      <c r="M8" s="63">
        <v>100000.0</v>
      </c>
      <c r="N8" s="63">
        <v>100000.0</v>
      </c>
      <c r="O8" s="138">
        <f t="shared" ref="O8:O15" si="2">SUM(C8:N8)</f>
        <v>1200000</v>
      </c>
      <c r="P8" s="67">
        <f t="shared" ref="P8:AB8" si="1">IFERROR(C8/C15,"")</f>
        <v>0.7692307692</v>
      </c>
      <c r="Q8" s="67">
        <f t="shared" si="1"/>
        <v>0.7692307692</v>
      </c>
      <c r="R8" s="67">
        <f t="shared" si="1"/>
        <v>0.7692307692</v>
      </c>
      <c r="S8" s="67">
        <f t="shared" si="1"/>
        <v>0.7692307692</v>
      </c>
      <c r="T8" s="67">
        <f t="shared" si="1"/>
        <v>0.7692307692</v>
      </c>
      <c r="U8" s="67">
        <f t="shared" si="1"/>
        <v>0.7692307692</v>
      </c>
      <c r="V8" s="67">
        <f t="shared" si="1"/>
        <v>0.7692307692</v>
      </c>
      <c r="W8" s="67">
        <f t="shared" si="1"/>
        <v>0.7692307692</v>
      </c>
      <c r="X8" s="67">
        <f t="shared" si="1"/>
        <v>0.7692307692</v>
      </c>
      <c r="Y8" s="67">
        <f t="shared" si="1"/>
        <v>0.7692307692</v>
      </c>
      <c r="Z8" s="67">
        <f t="shared" si="1"/>
        <v>0.7692307692</v>
      </c>
      <c r="AA8" s="67">
        <f t="shared" si="1"/>
        <v>0.7692307692</v>
      </c>
      <c r="AB8" s="67">
        <f t="shared" si="1"/>
        <v>0.7692307692</v>
      </c>
    </row>
    <row r="9" ht="27.0" customHeight="1">
      <c r="A9" s="61" t="s">
        <v>98</v>
      </c>
      <c r="B9" s="62" t="str">
        <f>IFERROR(__xludf.DUMMYFUNCTION("IFERROR(SPARKLINE(C9:N9),""Enter monthly sales ➜"")"),"")</f>
        <v/>
      </c>
      <c r="C9" s="63">
        <v>20000.0</v>
      </c>
      <c r="D9" s="63">
        <v>20000.0</v>
      </c>
      <c r="E9" s="63">
        <v>20000.0</v>
      </c>
      <c r="F9" s="63">
        <v>20000.0</v>
      </c>
      <c r="G9" s="63">
        <v>20000.0</v>
      </c>
      <c r="H9" s="63">
        <v>20000.0</v>
      </c>
      <c r="I9" s="63">
        <v>20000.0</v>
      </c>
      <c r="J9" s="63">
        <v>20000.0</v>
      </c>
      <c r="K9" s="63">
        <v>20000.0</v>
      </c>
      <c r="L9" s="63">
        <v>20000.0</v>
      </c>
      <c r="M9" s="63">
        <v>20000.0</v>
      </c>
      <c r="N9" s="63">
        <v>20000.0</v>
      </c>
      <c r="O9" s="139">
        <f t="shared" si="2"/>
        <v>240000</v>
      </c>
      <c r="P9" s="67">
        <f t="shared" ref="P9:AB9" si="3">IFERROR(C9/C15,"")</f>
        <v>0.1538461538</v>
      </c>
      <c r="Q9" s="67">
        <f t="shared" si="3"/>
        <v>0.1538461538</v>
      </c>
      <c r="R9" s="67">
        <f t="shared" si="3"/>
        <v>0.1538461538</v>
      </c>
      <c r="S9" s="67">
        <f t="shared" si="3"/>
        <v>0.1538461538</v>
      </c>
      <c r="T9" s="67">
        <f t="shared" si="3"/>
        <v>0.1538461538</v>
      </c>
      <c r="U9" s="67">
        <f t="shared" si="3"/>
        <v>0.1538461538</v>
      </c>
      <c r="V9" s="67">
        <f t="shared" si="3"/>
        <v>0.1538461538</v>
      </c>
      <c r="W9" s="67">
        <f t="shared" si="3"/>
        <v>0.1538461538</v>
      </c>
      <c r="X9" s="67">
        <f t="shared" si="3"/>
        <v>0.1538461538</v>
      </c>
      <c r="Y9" s="67">
        <f t="shared" si="3"/>
        <v>0.1538461538</v>
      </c>
      <c r="Z9" s="67">
        <f t="shared" si="3"/>
        <v>0.1538461538</v>
      </c>
      <c r="AA9" s="67">
        <f t="shared" si="3"/>
        <v>0.1538461538</v>
      </c>
      <c r="AB9" s="67">
        <f t="shared" si="3"/>
        <v>0.1538461538</v>
      </c>
    </row>
    <row r="10" ht="27.0" customHeight="1">
      <c r="A10" s="61" t="s">
        <v>99</v>
      </c>
      <c r="B10" s="62" t="str">
        <f>IFERROR(__xludf.DUMMYFUNCTION("IFERROR(SPARKLINE(C10:N10),""Enter monthly sales ➜"")"),"")</f>
        <v/>
      </c>
      <c r="C10" s="63">
        <v>10000.0</v>
      </c>
      <c r="D10" s="63">
        <v>10000.0</v>
      </c>
      <c r="E10" s="63">
        <v>10000.0</v>
      </c>
      <c r="F10" s="63">
        <v>10000.0</v>
      </c>
      <c r="G10" s="63">
        <v>10000.0</v>
      </c>
      <c r="H10" s="63">
        <v>10000.0</v>
      </c>
      <c r="I10" s="63">
        <v>10000.0</v>
      </c>
      <c r="J10" s="63">
        <v>10000.0</v>
      </c>
      <c r="K10" s="63">
        <v>10000.0</v>
      </c>
      <c r="L10" s="63">
        <v>10000.0</v>
      </c>
      <c r="M10" s="63">
        <v>10000.0</v>
      </c>
      <c r="N10" s="63">
        <v>10000.0</v>
      </c>
      <c r="O10" s="139">
        <f t="shared" si="2"/>
        <v>120000</v>
      </c>
      <c r="P10" s="83">
        <f t="shared" ref="P10:AB10" si="4">IFERROR(C10/C15,"")</f>
        <v>0.07692307692</v>
      </c>
      <c r="Q10" s="83">
        <f t="shared" si="4"/>
        <v>0.07692307692</v>
      </c>
      <c r="R10" s="83">
        <f t="shared" si="4"/>
        <v>0.07692307692</v>
      </c>
      <c r="S10" s="83">
        <f t="shared" si="4"/>
        <v>0.07692307692</v>
      </c>
      <c r="T10" s="83">
        <f t="shared" si="4"/>
        <v>0.07692307692</v>
      </c>
      <c r="U10" s="83">
        <f t="shared" si="4"/>
        <v>0.07692307692</v>
      </c>
      <c r="V10" s="83">
        <f t="shared" si="4"/>
        <v>0.07692307692</v>
      </c>
      <c r="W10" s="83">
        <f t="shared" si="4"/>
        <v>0.07692307692</v>
      </c>
      <c r="X10" s="83">
        <f t="shared" si="4"/>
        <v>0.07692307692</v>
      </c>
      <c r="Y10" s="83">
        <f t="shared" si="4"/>
        <v>0.07692307692</v>
      </c>
      <c r="Z10" s="83">
        <f t="shared" si="4"/>
        <v>0.07692307692</v>
      </c>
      <c r="AA10" s="83">
        <f t="shared" si="4"/>
        <v>0.07692307692</v>
      </c>
      <c r="AB10" s="83">
        <f t="shared" si="4"/>
        <v>0.07692307692</v>
      </c>
    </row>
    <row r="11" ht="27.0" customHeight="1">
      <c r="A11" s="61" t="s">
        <v>100</v>
      </c>
      <c r="B11" s="140" t="str">
        <f t="shared" ref="B11:B14" si="6">IFERROR(SPARKLINE(C11:N11),"Entrer le total des ventes mensuelles ➜")</f>
        <v>Entrer le total des ventes mensuelles ➜</v>
      </c>
      <c r="C11" s="63"/>
      <c r="D11" s="63"/>
      <c r="E11" s="63"/>
      <c r="F11" s="63"/>
      <c r="G11" s="63"/>
      <c r="H11" s="63"/>
      <c r="I11" s="63"/>
      <c r="J11" s="63"/>
      <c r="K11" s="63"/>
      <c r="L11" s="63"/>
      <c r="M11" s="63"/>
      <c r="N11" s="63"/>
      <c r="O11" s="139">
        <f t="shared" si="2"/>
        <v>0</v>
      </c>
      <c r="P11" s="83">
        <f t="shared" ref="P11:P14" si="7">IFERROR(C11/C$15,"")</f>
        <v>0</v>
      </c>
      <c r="Q11" s="83">
        <f t="shared" ref="Q11:AB11" si="5">IFERROR(D11/D15,"")</f>
        <v>0</v>
      </c>
      <c r="R11" s="83">
        <f t="shared" si="5"/>
        <v>0</v>
      </c>
      <c r="S11" s="83">
        <f t="shared" si="5"/>
        <v>0</v>
      </c>
      <c r="T11" s="83">
        <f t="shared" si="5"/>
        <v>0</v>
      </c>
      <c r="U11" s="83">
        <f t="shared" si="5"/>
        <v>0</v>
      </c>
      <c r="V11" s="83">
        <f t="shared" si="5"/>
        <v>0</v>
      </c>
      <c r="W11" s="83">
        <f t="shared" si="5"/>
        <v>0</v>
      </c>
      <c r="X11" s="83">
        <f t="shared" si="5"/>
        <v>0</v>
      </c>
      <c r="Y11" s="83">
        <f t="shared" si="5"/>
        <v>0</v>
      </c>
      <c r="Z11" s="83">
        <f t="shared" si="5"/>
        <v>0</v>
      </c>
      <c r="AA11" s="83">
        <f t="shared" si="5"/>
        <v>0</v>
      </c>
      <c r="AB11" s="83">
        <f t="shared" si="5"/>
        <v>0</v>
      </c>
    </row>
    <row r="12" ht="27.0" customHeight="1">
      <c r="A12" s="61" t="s">
        <v>101</v>
      </c>
      <c r="B12" s="140" t="str">
        <f t="shared" si="6"/>
        <v>Entrer le total des ventes mensuelles ➜</v>
      </c>
      <c r="C12" s="63"/>
      <c r="D12" s="63"/>
      <c r="E12" s="63"/>
      <c r="F12" s="63"/>
      <c r="G12" s="63"/>
      <c r="H12" s="63"/>
      <c r="I12" s="63"/>
      <c r="J12" s="63"/>
      <c r="K12" s="63"/>
      <c r="L12" s="63"/>
      <c r="M12" s="63"/>
      <c r="N12" s="63"/>
      <c r="O12" s="139">
        <f t="shared" si="2"/>
        <v>0</v>
      </c>
      <c r="P12" s="83">
        <f t="shared" si="7"/>
        <v>0</v>
      </c>
      <c r="Q12" s="83">
        <f t="shared" ref="Q12:AB12" si="8">IFERROR(D12/D$15,"")</f>
        <v>0</v>
      </c>
      <c r="R12" s="83">
        <f t="shared" si="8"/>
        <v>0</v>
      </c>
      <c r="S12" s="83">
        <f t="shared" si="8"/>
        <v>0</v>
      </c>
      <c r="T12" s="83">
        <f t="shared" si="8"/>
        <v>0</v>
      </c>
      <c r="U12" s="83">
        <f t="shared" si="8"/>
        <v>0</v>
      </c>
      <c r="V12" s="83">
        <f t="shared" si="8"/>
        <v>0</v>
      </c>
      <c r="W12" s="83">
        <f t="shared" si="8"/>
        <v>0</v>
      </c>
      <c r="X12" s="83">
        <f t="shared" si="8"/>
        <v>0</v>
      </c>
      <c r="Y12" s="83">
        <f t="shared" si="8"/>
        <v>0</v>
      </c>
      <c r="Z12" s="83">
        <f t="shared" si="8"/>
        <v>0</v>
      </c>
      <c r="AA12" s="83">
        <f t="shared" si="8"/>
        <v>0</v>
      </c>
      <c r="AB12" s="83">
        <f t="shared" si="8"/>
        <v>0</v>
      </c>
    </row>
    <row r="13" ht="15.75" customHeight="1">
      <c r="A13" s="69" t="s">
        <v>162</v>
      </c>
      <c r="B13" s="140" t="str">
        <f t="shared" si="6"/>
        <v>Entrer le total des ventes mensuelles ➜</v>
      </c>
      <c r="C13" s="70"/>
      <c r="D13" s="70"/>
      <c r="E13" s="70"/>
      <c r="F13" s="70"/>
      <c r="G13" s="70"/>
      <c r="H13" s="70"/>
      <c r="I13" s="70"/>
      <c r="J13" s="70"/>
      <c r="K13" s="70"/>
      <c r="L13" s="70"/>
      <c r="M13" s="70"/>
      <c r="N13" s="70"/>
      <c r="O13" s="139">
        <f t="shared" si="2"/>
        <v>0</v>
      </c>
      <c r="P13" s="83">
        <f t="shared" si="7"/>
        <v>0</v>
      </c>
      <c r="Q13" s="83">
        <f t="shared" ref="Q13:AB13" si="9">IFERROR(D13/D$15,"")</f>
        <v>0</v>
      </c>
      <c r="R13" s="83">
        <f t="shared" si="9"/>
        <v>0</v>
      </c>
      <c r="S13" s="83">
        <f t="shared" si="9"/>
        <v>0</v>
      </c>
      <c r="T13" s="83">
        <f t="shared" si="9"/>
        <v>0</v>
      </c>
      <c r="U13" s="83">
        <f t="shared" si="9"/>
        <v>0</v>
      </c>
      <c r="V13" s="83">
        <f t="shared" si="9"/>
        <v>0</v>
      </c>
      <c r="W13" s="83">
        <f t="shared" si="9"/>
        <v>0</v>
      </c>
      <c r="X13" s="83">
        <f t="shared" si="9"/>
        <v>0</v>
      </c>
      <c r="Y13" s="83">
        <f t="shared" si="9"/>
        <v>0</v>
      </c>
      <c r="Z13" s="83">
        <f t="shared" si="9"/>
        <v>0</v>
      </c>
      <c r="AA13" s="83">
        <f t="shared" si="9"/>
        <v>0</v>
      </c>
      <c r="AB13" s="83">
        <f t="shared" si="9"/>
        <v>0</v>
      </c>
    </row>
    <row r="14" ht="15.75" customHeight="1">
      <c r="A14" s="71" t="s">
        <v>163</v>
      </c>
      <c r="B14" s="141" t="str">
        <f t="shared" si="6"/>
        <v>Entrer le total des ventes mensuelles ➜</v>
      </c>
      <c r="C14" s="70"/>
      <c r="D14" s="70"/>
      <c r="E14" s="70"/>
      <c r="F14" s="70"/>
      <c r="G14" s="70"/>
      <c r="H14" s="70"/>
      <c r="I14" s="70"/>
      <c r="J14" s="70"/>
      <c r="K14" s="70"/>
      <c r="L14" s="70"/>
      <c r="M14" s="70"/>
      <c r="N14" s="70"/>
      <c r="O14" s="139">
        <f t="shared" si="2"/>
        <v>0</v>
      </c>
      <c r="P14" s="83">
        <f t="shared" si="7"/>
        <v>0</v>
      </c>
      <c r="Q14" s="83">
        <f t="shared" ref="Q14:AB14" si="10">IFERROR(D14/D$15,"")</f>
        <v>0</v>
      </c>
      <c r="R14" s="83">
        <f t="shared" si="10"/>
        <v>0</v>
      </c>
      <c r="S14" s="83">
        <f t="shared" si="10"/>
        <v>0</v>
      </c>
      <c r="T14" s="83">
        <f t="shared" si="10"/>
        <v>0</v>
      </c>
      <c r="U14" s="83">
        <f t="shared" si="10"/>
        <v>0</v>
      </c>
      <c r="V14" s="83">
        <f t="shared" si="10"/>
        <v>0</v>
      </c>
      <c r="W14" s="83">
        <f t="shared" si="10"/>
        <v>0</v>
      </c>
      <c r="X14" s="83">
        <f t="shared" si="10"/>
        <v>0</v>
      </c>
      <c r="Y14" s="83">
        <f t="shared" si="10"/>
        <v>0</v>
      </c>
      <c r="Z14" s="83">
        <f t="shared" si="10"/>
        <v>0</v>
      </c>
      <c r="AA14" s="83">
        <f t="shared" si="10"/>
        <v>0</v>
      </c>
      <c r="AB14" s="83">
        <f t="shared" si="10"/>
        <v>0</v>
      </c>
    </row>
    <row r="15" ht="30.0" customHeight="1">
      <c r="A15" s="73" t="s">
        <v>104</v>
      </c>
      <c r="B15" s="74" t="str">
        <f>IFERROR(__xludf.DUMMYFUNCTION("IFERROR(SPARKLINE(C15:N15),""Total"")"),"")</f>
        <v/>
      </c>
      <c r="C15" s="75">
        <f t="shared" ref="C15:N15" si="11">IF((SUM(C8:C14)&gt;0),SUM(C8:C14),"—")</f>
        <v>130000</v>
      </c>
      <c r="D15" s="75">
        <f t="shared" si="11"/>
        <v>130000</v>
      </c>
      <c r="E15" s="75">
        <f t="shared" si="11"/>
        <v>130000</v>
      </c>
      <c r="F15" s="75">
        <f t="shared" si="11"/>
        <v>130000</v>
      </c>
      <c r="G15" s="75">
        <f t="shared" si="11"/>
        <v>130000</v>
      </c>
      <c r="H15" s="75">
        <f t="shared" si="11"/>
        <v>130000</v>
      </c>
      <c r="I15" s="75">
        <f t="shared" si="11"/>
        <v>130000</v>
      </c>
      <c r="J15" s="75">
        <f t="shared" si="11"/>
        <v>130000</v>
      </c>
      <c r="K15" s="75">
        <f t="shared" si="11"/>
        <v>130000</v>
      </c>
      <c r="L15" s="75">
        <f t="shared" si="11"/>
        <v>130000</v>
      </c>
      <c r="M15" s="75">
        <f t="shared" si="11"/>
        <v>130000</v>
      </c>
      <c r="N15" s="75">
        <f t="shared" si="11"/>
        <v>130000</v>
      </c>
      <c r="O15" s="76">
        <f t="shared" si="2"/>
        <v>1560000</v>
      </c>
      <c r="P15" s="77" t="s">
        <v>105</v>
      </c>
      <c r="Q15" s="77" t="s">
        <v>105</v>
      </c>
      <c r="R15" s="77" t="s">
        <v>105</v>
      </c>
      <c r="S15" s="77" t="s">
        <v>105</v>
      </c>
      <c r="T15" s="77" t="s">
        <v>105</v>
      </c>
      <c r="U15" s="77" t="s">
        <v>105</v>
      </c>
      <c r="V15" s="77" t="s">
        <v>105</v>
      </c>
      <c r="W15" s="77" t="s">
        <v>105</v>
      </c>
      <c r="X15" s="77" t="s">
        <v>105</v>
      </c>
      <c r="Y15" s="77" t="s">
        <v>105</v>
      </c>
      <c r="Z15" s="77" t="s">
        <v>105</v>
      </c>
      <c r="AA15" s="77" t="s">
        <v>105</v>
      </c>
      <c r="AB15" s="77" t="s">
        <v>105</v>
      </c>
    </row>
    <row r="16" ht="15.75" customHeight="1">
      <c r="A16" s="78"/>
      <c r="B16" s="52"/>
      <c r="C16" s="79"/>
      <c r="D16" s="79"/>
      <c r="E16" s="79"/>
      <c r="F16" s="79"/>
      <c r="G16" s="79"/>
      <c r="H16" s="79"/>
      <c r="I16" s="79"/>
      <c r="J16" s="79"/>
      <c r="K16" s="79"/>
      <c r="L16" s="79"/>
      <c r="M16" s="79"/>
      <c r="N16" s="79"/>
      <c r="O16" s="80"/>
      <c r="P16" s="57"/>
      <c r="Q16" s="57"/>
      <c r="R16" s="57"/>
      <c r="S16" s="57"/>
      <c r="T16" s="57"/>
      <c r="U16" s="57"/>
      <c r="V16" s="57"/>
      <c r="W16" s="57"/>
      <c r="X16" s="57"/>
      <c r="Y16" s="57"/>
      <c r="Z16" s="57"/>
      <c r="AA16" s="57"/>
      <c r="AB16" s="57"/>
    </row>
    <row r="17" ht="47.25" customHeight="1">
      <c r="A17" s="81" t="s">
        <v>164</v>
      </c>
      <c r="B17" s="52"/>
      <c r="C17" s="79"/>
      <c r="D17" s="79"/>
      <c r="E17" s="79"/>
      <c r="F17" s="79"/>
      <c r="G17" s="79"/>
      <c r="H17" s="79"/>
      <c r="I17" s="79"/>
      <c r="J17" s="79"/>
      <c r="K17" s="79"/>
      <c r="L17" s="79"/>
      <c r="M17" s="79"/>
      <c r="N17" s="79"/>
      <c r="O17" s="56"/>
      <c r="P17" s="60" t="s">
        <v>165</v>
      </c>
      <c r="Q17" s="57"/>
      <c r="R17" s="57"/>
      <c r="S17" s="57"/>
      <c r="T17" s="57"/>
      <c r="U17" s="57"/>
      <c r="V17" s="57"/>
      <c r="W17" s="57"/>
      <c r="X17" s="57"/>
      <c r="Y17" s="57"/>
      <c r="Z17" s="57"/>
      <c r="AA17" s="57"/>
      <c r="AB17" s="57"/>
    </row>
    <row r="18" ht="30.0" customHeight="1">
      <c r="A18" s="61" t="s">
        <v>107</v>
      </c>
      <c r="B18" s="62" t="str">
        <f>IFERROR(__xludf.DUMMYFUNCTION("IFERROR(SPARKLINE(C18:N18),""Enter monthly COGS ➜"")"),"")</f>
        <v/>
      </c>
      <c r="C18" s="63">
        <v>50000.0</v>
      </c>
      <c r="D18" s="63">
        <v>50000.0</v>
      </c>
      <c r="E18" s="63">
        <v>50000.0</v>
      </c>
      <c r="F18" s="63">
        <v>50000.0</v>
      </c>
      <c r="G18" s="63">
        <v>50000.0</v>
      </c>
      <c r="H18" s="63">
        <v>50000.0</v>
      </c>
      <c r="I18" s="63">
        <v>50000.0</v>
      </c>
      <c r="J18" s="63">
        <v>50000.0</v>
      </c>
      <c r="K18" s="63">
        <v>50000.0</v>
      </c>
      <c r="L18" s="63">
        <v>50000.0</v>
      </c>
      <c r="M18" s="63">
        <v>50000.0</v>
      </c>
      <c r="N18" s="63">
        <v>50000.0</v>
      </c>
      <c r="O18" s="107">
        <f t="shared" ref="O18:O25" si="13">SUM(C18:N18)</f>
        <v>600000</v>
      </c>
      <c r="P18" s="83">
        <f t="shared" ref="P18:AB18" si="12">IFERROR(C18/C$24,"")</f>
        <v>0.7142857143</v>
      </c>
      <c r="Q18" s="83">
        <f t="shared" si="12"/>
        <v>0.6666666667</v>
      </c>
      <c r="R18" s="83">
        <f t="shared" si="12"/>
        <v>0.6666666667</v>
      </c>
      <c r="S18" s="83">
        <f t="shared" si="12"/>
        <v>0.6666666667</v>
      </c>
      <c r="T18" s="83">
        <f t="shared" si="12"/>
        <v>0.6666666667</v>
      </c>
      <c r="U18" s="83">
        <f t="shared" si="12"/>
        <v>0.6666666667</v>
      </c>
      <c r="V18" s="83">
        <f t="shared" si="12"/>
        <v>0.6666666667</v>
      </c>
      <c r="W18" s="83">
        <f t="shared" si="12"/>
        <v>0.6666666667</v>
      </c>
      <c r="X18" s="83">
        <f t="shared" si="12"/>
        <v>0.6666666667</v>
      </c>
      <c r="Y18" s="83">
        <f t="shared" si="12"/>
        <v>0.6666666667</v>
      </c>
      <c r="Z18" s="83">
        <f t="shared" si="12"/>
        <v>0.6666666667</v>
      </c>
      <c r="AA18" s="83">
        <f t="shared" si="12"/>
        <v>0.6666666667</v>
      </c>
      <c r="AB18" s="83">
        <f t="shared" si="12"/>
        <v>0.6703910615</v>
      </c>
    </row>
    <row r="19" ht="30.0" customHeight="1">
      <c r="A19" s="61" t="s">
        <v>108</v>
      </c>
      <c r="B19" s="62" t="str">
        <f>IFERROR(__xludf.DUMMYFUNCTION("IFERROR(SPARKLINE(C19:N19),""Enter monthly COGS ➜"")"),"")</f>
        <v/>
      </c>
      <c r="C19" s="63">
        <v>10000.0</v>
      </c>
      <c r="D19" s="63">
        <v>10000.0</v>
      </c>
      <c r="E19" s="63">
        <v>10000.0</v>
      </c>
      <c r="F19" s="63">
        <v>10000.0</v>
      </c>
      <c r="G19" s="63">
        <v>10000.0</v>
      </c>
      <c r="H19" s="63">
        <v>10000.0</v>
      </c>
      <c r="I19" s="63">
        <v>10000.0</v>
      </c>
      <c r="J19" s="63">
        <v>10000.0</v>
      </c>
      <c r="K19" s="63">
        <v>10000.0</v>
      </c>
      <c r="L19" s="63">
        <v>10000.0</v>
      </c>
      <c r="M19" s="63">
        <v>10000.0</v>
      </c>
      <c r="N19" s="63">
        <v>10000.0</v>
      </c>
      <c r="O19" s="109">
        <f t="shared" si="13"/>
        <v>120000</v>
      </c>
      <c r="P19" s="83">
        <f t="shared" ref="P19:AB19" si="14">IFERROR(C19/C$24,"")</f>
        <v>0.1428571429</v>
      </c>
      <c r="Q19" s="83">
        <f t="shared" si="14"/>
        <v>0.1333333333</v>
      </c>
      <c r="R19" s="83">
        <f t="shared" si="14"/>
        <v>0.1333333333</v>
      </c>
      <c r="S19" s="83">
        <f t="shared" si="14"/>
        <v>0.1333333333</v>
      </c>
      <c r="T19" s="83">
        <f t="shared" si="14"/>
        <v>0.1333333333</v>
      </c>
      <c r="U19" s="83">
        <f t="shared" si="14"/>
        <v>0.1333333333</v>
      </c>
      <c r="V19" s="83">
        <f t="shared" si="14"/>
        <v>0.1333333333</v>
      </c>
      <c r="W19" s="83">
        <f t="shared" si="14"/>
        <v>0.1333333333</v>
      </c>
      <c r="X19" s="83">
        <f t="shared" si="14"/>
        <v>0.1333333333</v>
      </c>
      <c r="Y19" s="83">
        <f t="shared" si="14"/>
        <v>0.1333333333</v>
      </c>
      <c r="Z19" s="83">
        <f t="shared" si="14"/>
        <v>0.1333333333</v>
      </c>
      <c r="AA19" s="83">
        <f t="shared" si="14"/>
        <v>0.1333333333</v>
      </c>
      <c r="AB19" s="83">
        <f t="shared" si="14"/>
        <v>0.1340782123</v>
      </c>
    </row>
    <row r="20" ht="30.0" customHeight="1">
      <c r="A20" s="61" t="s">
        <v>166</v>
      </c>
      <c r="B20" s="62" t="str">
        <f>IFERROR(__xludf.DUMMYFUNCTION("IFERROR(SPARKLINE(C20:N20),""Enter monthly COGS ➜"")"),"")</f>
        <v/>
      </c>
      <c r="C20" s="63">
        <v>10000.0</v>
      </c>
      <c r="D20" s="63">
        <v>15000.0</v>
      </c>
      <c r="E20" s="63">
        <v>15000.0</v>
      </c>
      <c r="F20" s="63">
        <v>15000.0</v>
      </c>
      <c r="G20" s="63">
        <v>15000.0</v>
      </c>
      <c r="H20" s="63">
        <v>15000.0</v>
      </c>
      <c r="I20" s="63">
        <v>15000.0</v>
      </c>
      <c r="J20" s="63">
        <v>15000.0</v>
      </c>
      <c r="K20" s="63">
        <v>15000.0</v>
      </c>
      <c r="L20" s="63">
        <v>15000.0</v>
      </c>
      <c r="M20" s="63">
        <v>15000.0</v>
      </c>
      <c r="N20" s="63">
        <v>15000.0</v>
      </c>
      <c r="O20" s="109">
        <f t="shared" si="13"/>
        <v>175000</v>
      </c>
      <c r="P20" s="83">
        <f t="shared" ref="P20:AB20" si="15">IFERROR(C20/C$24,"")</f>
        <v>0.1428571429</v>
      </c>
      <c r="Q20" s="83">
        <f t="shared" si="15"/>
        <v>0.2</v>
      </c>
      <c r="R20" s="83">
        <f t="shared" si="15"/>
        <v>0.2</v>
      </c>
      <c r="S20" s="83">
        <f t="shared" si="15"/>
        <v>0.2</v>
      </c>
      <c r="T20" s="83">
        <f t="shared" si="15"/>
        <v>0.2</v>
      </c>
      <c r="U20" s="83">
        <f t="shared" si="15"/>
        <v>0.2</v>
      </c>
      <c r="V20" s="83">
        <f t="shared" si="15"/>
        <v>0.2</v>
      </c>
      <c r="W20" s="83">
        <f t="shared" si="15"/>
        <v>0.2</v>
      </c>
      <c r="X20" s="83">
        <f t="shared" si="15"/>
        <v>0.2</v>
      </c>
      <c r="Y20" s="83">
        <f t="shared" si="15"/>
        <v>0.2</v>
      </c>
      <c r="Z20" s="83">
        <f t="shared" si="15"/>
        <v>0.2</v>
      </c>
      <c r="AA20" s="83">
        <f t="shared" si="15"/>
        <v>0.2</v>
      </c>
      <c r="AB20" s="83">
        <f t="shared" si="15"/>
        <v>0.1955307263</v>
      </c>
    </row>
    <row r="21" ht="30.0" customHeight="1">
      <c r="A21" s="61" t="s">
        <v>110</v>
      </c>
      <c r="B21" s="140" t="str">
        <f t="shared" ref="B21:B23" si="17">IFERROR(SPARKLINE(C21:N21),"Entrer le total mensuel du CVM ➜")</f>
        <v>Entrer le total mensuel du CVM ➜</v>
      </c>
      <c r="C21" s="63"/>
      <c r="D21" s="63"/>
      <c r="E21" s="63"/>
      <c r="F21" s="63"/>
      <c r="G21" s="63"/>
      <c r="H21" s="63"/>
      <c r="I21" s="63"/>
      <c r="J21" s="63"/>
      <c r="K21" s="63"/>
      <c r="L21" s="63"/>
      <c r="M21" s="63"/>
      <c r="N21" s="63"/>
      <c r="O21" s="109">
        <f t="shared" si="13"/>
        <v>0</v>
      </c>
      <c r="P21" s="83">
        <f t="shared" ref="P21:AB21" si="16">IFERROR(C21/C$24,"")</f>
        <v>0</v>
      </c>
      <c r="Q21" s="83">
        <f t="shared" si="16"/>
        <v>0</v>
      </c>
      <c r="R21" s="83">
        <f t="shared" si="16"/>
        <v>0</v>
      </c>
      <c r="S21" s="83">
        <f t="shared" si="16"/>
        <v>0</v>
      </c>
      <c r="T21" s="83">
        <f t="shared" si="16"/>
        <v>0</v>
      </c>
      <c r="U21" s="83">
        <f t="shared" si="16"/>
        <v>0</v>
      </c>
      <c r="V21" s="83">
        <f t="shared" si="16"/>
        <v>0</v>
      </c>
      <c r="W21" s="83">
        <f t="shared" si="16"/>
        <v>0</v>
      </c>
      <c r="X21" s="83">
        <f t="shared" si="16"/>
        <v>0</v>
      </c>
      <c r="Y21" s="83">
        <f t="shared" si="16"/>
        <v>0</v>
      </c>
      <c r="Z21" s="83">
        <f t="shared" si="16"/>
        <v>0</v>
      </c>
      <c r="AA21" s="83">
        <f t="shared" si="16"/>
        <v>0</v>
      </c>
      <c r="AB21" s="83">
        <f t="shared" si="16"/>
        <v>0</v>
      </c>
    </row>
    <row r="22" ht="30.0" customHeight="1">
      <c r="A22" s="61" t="s">
        <v>111</v>
      </c>
      <c r="B22" s="140" t="str">
        <f t="shared" si="17"/>
        <v>Entrer le total mensuel du CVM ➜</v>
      </c>
      <c r="C22" s="63"/>
      <c r="D22" s="63"/>
      <c r="E22" s="63"/>
      <c r="F22" s="63"/>
      <c r="G22" s="63"/>
      <c r="H22" s="63"/>
      <c r="I22" s="63"/>
      <c r="J22" s="63"/>
      <c r="K22" s="63"/>
      <c r="L22" s="63"/>
      <c r="M22" s="63"/>
      <c r="N22" s="63"/>
      <c r="O22" s="109">
        <f t="shared" si="13"/>
        <v>0</v>
      </c>
      <c r="P22" s="83">
        <f t="shared" ref="P22:AB22" si="18">IFERROR(C22/C$24,"")</f>
        <v>0</v>
      </c>
      <c r="Q22" s="83">
        <f t="shared" si="18"/>
        <v>0</v>
      </c>
      <c r="R22" s="83">
        <f t="shared" si="18"/>
        <v>0</v>
      </c>
      <c r="S22" s="83">
        <f t="shared" si="18"/>
        <v>0</v>
      </c>
      <c r="T22" s="83">
        <f t="shared" si="18"/>
        <v>0</v>
      </c>
      <c r="U22" s="83">
        <f t="shared" si="18"/>
        <v>0</v>
      </c>
      <c r="V22" s="83">
        <f t="shared" si="18"/>
        <v>0</v>
      </c>
      <c r="W22" s="83">
        <f t="shared" si="18"/>
        <v>0</v>
      </c>
      <c r="X22" s="83">
        <f t="shared" si="18"/>
        <v>0</v>
      </c>
      <c r="Y22" s="83">
        <f t="shared" si="18"/>
        <v>0</v>
      </c>
      <c r="Z22" s="83">
        <f t="shared" si="18"/>
        <v>0</v>
      </c>
      <c r="AA22" s="83">
        <f t="shared" si="18"/>
        <v>0</v>
      </c>
      <c r="AB22" s="83">
        <f t="shared" si="18"/>
        <v>0</v>
      </c>
    </row>
    <row r="23" ht="30.0" customHeight="1">
      <c r="A23" s="84" t="s">
        <v>112</v>
      </c>
      <c r="B23" s="140" t="str">
        <f t="shared" si="17"/>
        <v>Entrer le total mensuel du CVM ➜</v>
      </c>
      <c r="C23" s="85"/>
      <c r="D23" s="85"/>
      <c r="E23" s="85"/>
      <c r="F23" s="85"/>
      <c r="G23" s="85"/>
      <c r="H23" s="85"/>
      <c r="I23" s="85"/>
      <c r="J23" s="85"/>
      <c r="K23" s="85"/>
      <c r="L23" s="85"/>
      <c r="M23" s="85"/>
      <c r="N23" s="85"/>
      <c r="O23" s="109">
        <f t="shared" si="13"/>
        <v>0</v>
      </c>
      <c r="P23" s="83">
        <f t="shared" ref="P23:AB23" si="19">IFERROR(C23/C$24,"")</f>
        <v>0</v>
      </c>
      <c r="Q23" s="83">
        <f t="shared" si="19"/>
        <v>0</v>
      </c>
      <c r="R23" s="83">
        <f t="shared" si="19"/>
        <v>0</v>
      </c>
      <c r="S23" s="83">
        <f t="shared" si="19"/>
        <v>0</v>
      </c>
      <c r="T23" s="83">
        <f t="shared" si="19"/>
        <v>0</v>
      </c>
      <c r="U23" s="83">
        <f t="shared" si="19"/>
        <v>0</v>
      </c>
      <c r="V23" s="83">
        <f t="shared" si="19"/>
        <v>0</v>
      </c>
      <c r="W23" s="83">
        <f t="shared" si="19"/>
        <v>0</v>
      </c>
      <c r="X23" s="83">
        <f t="shared" si="19"/>
        <v>0</v>
      </c>
      <c r="Y23" s="83">
        <f t="shared" si="19"/>
        <v>0</v>
      </c>
      <c r="Z23" s="83">
        <f t="shared" si="19"/>
        <v>0</v>
      </c>
      <c r="AA23" s="83">
        <f t="shared" si="19"/>
        <v>0</v>
      </c>
      <c r="AB23" s="83">
        <f t="shared" si="19"/>
        <v>0</v>
      </c>
    </row>
    <row r="24" ht="30.0" customHeight="1">
      <c r="A24" s="73" t="s">
        <v>113</v>
      </c>
      <c r="B24" s="74" t="str">
        <f>IFERROR(__xludf.DUMMYFUNCTION("IFERROR(SPARKLINE(C24:N24),""Total"")"),"")</f>
        <v/>
      </c>
      <c r="C24" s="75">
        <f t="shared" ref="C24:N24" si="20">IF((SUM(C18:C23)&gt;0),SUM(C18:C23),"—")</f>
        <v>70000</v>
      </c>
      <c r="D24" s="75">
        <f t="shared" si="20"/>
        <v>75000</v>
      </c>
      <c r="E24" s="75">
        <f t="shared" si="20"/>
        <v>75000</v>
      </c>
      <c r="F24" s="75">
        <f t="shared" si="20"/>
        <v>75000</v>
      </c>
      <c r="G24" s="75">
        <f t="shared" si="20"/>
        <v>75000</v>
      </c>
      <c r="H24" s="75">
        <f t="shared" si="20"/>
        <v>75000</v>
      </c>
      <c r="I24" s="75">
        <f t="shared" si="20"/>
        <v>75000</v>
      </c>
      <c r="J24" s="75">
        <f t="shared" si="20"/>
        <v>75000</v>
      </c>
      <c r="K24" s="75">
        <f t="shared" si="20"/>
        <v>75000</v>
      </c>
      <c r="L24" s="75">
        <f t="shared" si="20"/>
        <v>75000</v>
      </c>
      <c r="M24" s="75">
        <f t="shared" si="20"/>
        <v>75000</v>
      </c>
      <c r="N24" s="75">
        <f t="shared" si="20"/>
        <v>75000</v>
      </c>
      <c r="O24" s="76">
        <f t="shared" si="13"/>
        <v>895000</v>
      </c>
      <c r="P24" s="87" t="s">
        <v>105</v>
      </c>
      <c r="Q24" s="87" t="s">
        <v>105</v>
      </c>
      <c r="R24" s="87" t="s">
        <v>105</v>
      </c>
      <c r="S24" s="87" t="s">
        <v>105</v>
      </c>
      <c r="T24" s="87" t="s">
        <v>105</v>
      </c>
      <c r="U24" s="87" t="s">
        <v>105</v>
      </c>
      <c r="V24" s="87" t="s">
        <v>105</v>
      </c>
      <c r="W24" s="87" t="s">
        <v>105</v>
      </c>
      <c r="X24" s="87" t="s">
        <v>105</v>
      </c>
      <c r="Y24" s="87" t="s">
        <v>105</v>
      </c>
      <c r="Z24" s="87" t="s">
        <v>105</v>
      </c>
      <c r="AA24" s="87" t="s">
        <v>105</v>
      </c>
      <c r="AB24" s="87" t="s">
        <v>105</v>
      </c>
    </row>
    <row r="25" ht="30.0" customHeight="1">
      <c r="A25" s="88" t="s">
        <v>114</v>
      </c>
      <c r="B25" s="89" t="str">
        <f>IFERROR(__xludf.DUMMYFUNCTION("IFERROR(SPARKLINE(C25:N25),""Total"")"),"")</f>
        <v/>
      </c>
      <c r="C25" s="90">
        <f t="shared" ref="C25:N25" si="21">IFERROR(SUM(C15-C24),"—")</f>
        <v>60000</v>
      </c>
      <c r="D25" s="90">
        <f t="shared" si="21"/>
        <v>55000</v>
      </c>
      <c r="E25" s="90">
        <f t="shared" si="21"/>
        <v>55000</v>
      </c>
      <c r="F25" s="90">
        <f t="shared" si="21"/>
        <v>55000</v>
      </c>
      <c r="G25" s="90">
        <f t="shared" si="21"/>
        <v>55000</v>
      </c>
      <c r="H25" s="90">
        <f t="shared" si="21"/>
        <v>55000</v>
      </c>
      <c r="I25" s="90">
        <f t="shared" si="21"/>
        <v>55000</v>
      </c>
      <c r="J25" s="90">
        <f t="shared" si="21"/>
        <v>55000</v>
      </c>
      <c r="K25" s="90">
        <f t="shared" si="21"/>
        <v>55000</v>
      </c>
      <c r="L25" s="90">
        <f t="shared" si="21"/>
        <v>55000</v>
      </c>
      <c r="M25" s="90">
        <f t="shared" si="21"/>
        <v>55000</v>
      </c>
      <c r="N25" s="90">
        <f t="shared" si="21"/>
        <v>55000</v>
      </c>
      <c r="O25" s="142">
        <f t="shared" si="13"/>
        <v>665000</v>
      </c>
      <c r="P25" s="87"/>
      <c r="Q25" s="87"/>
      <c r="R25" s="87"/>
      <c r="S25" s="87"/>
      <c r="T25" s="87"/>
      <c r="U25" s="87"/>
      <c r="V25" s="87"/>
      <c r="W25" s="87"/>
      <c r="X25" s="87"/>
      <c r="Y25" s="87"/>
      <c r="Z25" s="87"/>
      <c r="AA25" s="87"/>
      <c r="AB25" s="87"/>
    </row>
    <row r="26" ht="15.75" customHeight="1">
      <c r="A26" s="93"/>
      <c r="B26" s="94"/>
      <c r="C26" s="95"/>
      <c r="D26" s="95"/>
      <c r="E26" s="95"/>
      <c r="F26" s="95"/>
      <c r="G26" s="95"/>
      <c r="H26" s="95"/>
      <c r="I26" s="95"/>
      <c r="J26" s="95"/>
      <c r="K26" s="95"/>
      <c r="L26" s="95"/>
      <c r="M26" s="95"/>
      <c r="N26" s="95"/>
      <c r="O26" s="96"/>
      <c r="P26" s="97"/>
      <c r="Q26" s="97"/>
      <c r="R26" s="97"/>
      <c r="S26" s="97"/>
      <c r="T26" s="97"/>
      <c r="U26" s="97"/>
      <c r="V26" s="97"/>
      <c r="W26" s="97"/>
      <c r="X26" s="97"/>
      <c r="Y26" s="97"/>
      <c r="Z26" s="97"/>
      <c r="AA26" s="97"/>
      <c r="AB26" s="97"/>
    </row>
    <row r="27" ht="38.25" customHeight="1">
      <c r="A27" s="58" t="s">
        <v>115</v>
      </c>
      <c r="B27" s="52"/>
      <c r="C27" s="79"/>
      <c r="D27" s="79"/>
      <c r="E27" s="79"/>
      <c r="F27" s="79"/>
      <c r="G27" s="79"/>
      <c r="H27" s="79"/>
      <c r="I27" s="79"/>
      <c r="J27" s="79"/>
      <c r="K27" s="79"/>
      <c r="L27" s="79"/>
      <c r="M27" s="79"/>
      <c r="N27" s="79"/>
      <c r="O27" s="56"/>
      <c r="P27" s="60" t="s">
        <v>167</v>
      </c>
      <c r="Q27" s="57"/>
      <c r="R27" s="57"/>
      <c r="S27" s="57"/>
      <c r="T27" s="57"/>
      <c r="U27" s="57"/>
      <c r="V27" s="57"/>
      <c r="W27" s="57"/>
      <c r="X27" s="57"/>
      <c r="Y27" s="57"/>
      <c r="Z27" s="57"/>
      <c r="AA27" s="57"/>
      <c r="AB27" s="57"/>
    </row>
    <row r="28" ht="30.0" customHeight="1">
      <c r="A28" s="61" t="s">
        <v>116</v>
      </c>
      <c r="B28" s="62" t="str">
        <f>IFERROR(__xludf.DUMMYFUNCTION("IFERROR(SPARKLINE(C28:N28),""Enter monthly Labor ➜"")"),"")</f>
        <v/>
      </c>
      <c r="C28" s="63">
        <v>95.0</v>
      </c>
      <c r="D28" s="63">
        <v>98.0</v>
      </c>
      <c r="E28" s="63">
        <v>99.0</v>
      </c>
      <c r="F28" s="63">
        <v>100.0</v>
      </c>
      <c r="G28" s="63">
        <v>98.0</v>
      </c>
      <c r="H28" s="63">
        <v>99.0</v>
      </c>
      <c r="I28" s="63">
        <v>100.0</v>
      </c>
      <c r="J28" s="63">
        <v>98.0</v>
      </c>
      <c r="K28" s="63">
        <v>99.0</v>
      </c>
      <c r="L28" s="63">
        <v>100.0</v>
      </c>
      <c r="M28" s="63">
        <v>98.0</v>
      </c>
      <c r="N28" s="63">
        <v>99.0</v>
      </c>
      <c r="O28" s="107">
        <f t="shared" ref="O28:O33" si="23">SUM(C28:N28)</f>
        <v>1183</v>
      </c>
      <c r="P28" s="98">
        <f t="shared" ref="P28:P31" si="24">C28/C$32</f>
        <v>0.01864573111</v>
      </c>
      <c r="Q28" s="98">
        <f t="shared" ref="Q28:AB28" si="22">D28/D32</f>
        <v>0.01922322479</v>
      </c>
      <c r="R28" s="98">
        <f t="shared" si="22"/>
        <v>0.01941557168</v>
      </c>
      <c r="S28" s="98">
        <f t="shared" si="22"/>
        <v>0.01960784314</v>
      </c>
      <c r="T28" s="98">
        <f t="shared" si="22"/>
        <v>0.01922322479</v>
      </c>
      <c r="U28" s="98">
        <f t="shared" si="22"/>
        <v>0.01941557168</v>
      </c>
      <c r="V28" s="98">
        <f t="shared" si="22"/>
        <v>0.01960784314</v>
      </c>
      <c r="W28" s="98">
        <f t="shared" si="22"/>
        <v>0.01922322479</v>
      </c>
      <c r="X28" s="98">
        <f t="shared" si="22"/>
        <v>0.01941557168</v>
      </c>
      <c r="Y28" s="98">
        <f t="shared" si="22"/>
        <v>0.01960784314</v>
      </c>
      <c r="Z28" s="98">
        <f t="shared" si="22"/>
        <v>0.01922322479</v>
      </c>
      <c r="AA28" s="98">
        <f t="shared" si="22"/>
        <v>0.01941557168</v>
      </c>
      <c r="AB28" s="98">
        <f t="shared" si="22"/>
        <v>0.01933543631</v>
      </c>
    </row>
    <row r="29" ht="30.0" customHeight="1">
      <c r="A29" s="61" t="s">
        <v>117</v>
      </c>
      <c r="B29" s="62" t="str">
        <f>IFERROR(__xludf.DUMMYFUNCTION("IFERROR(SPARKLINE(C29:N29),""Enter monthly Labor ➜"")"),"")</f>
        <v/>
      </c>
      <c r="C29" s="63">
        <v>5000.0</v>
      </c>
      <c r="D29" s="63">
        <v>5000.0</v>
      </c>
      <c r="E29" s="63">
        <v>5000.0</v>
      </c>
      <c r="F29" s="63">
        <v>5000.0</v>
      </c>
      <c r="G29" s="63">
        <v>5000.0</v>
      </c>
      <c r="H29" s="63">
        <v>5000.0</v>
      </c>
      <c r="I29" s="63">
        <v>5000.0</v>
      </c>
      <c r="J29" s="63">
        <v>5000.0</v>
      </c>
      <c r="K29" s="63">
        <v>5000.0</v>
      </c>
      <c r="L29" s="63">
        <v>5000.0</v>
      </c>
      <c r="M29" s="63">
        <v>5000.0</v>
      </c>
      <c r="N29" s="63">
        <v>5000.0</v>
      </c>
      <c r="O29" s="109">
        <f t="shared" si="23"/>
        <v>60000</v>
      </c>
      <c r="P29" s="98">
        <f t="shared" si="24"/>
        <v>0.9813542689</v>
      </c>
      <c r="Q29" s="98">
        <f t="shared" ref="Q29:AB29" si="25">D29/D$32</f>
        <v>0.9807767752</v>
      </c>
      <c r="R29" s="98">
        <f t="shared" si="25"/>
        <v>0.9805844283</v>
      </c>
      <c r="S29" s="98">
        <f t="shared" si="25"/>
        <v>0.9803921569</v>
      </c>
      <c r="T29" s="98">
        <f t="shared" si="25"/>
        <v>0.9807767752</v>
      </c>
      <c r="U29" s="98">
        <f t="shared" si="25"/>
        <v>0.9805844283</v>
      </c>
      <c r="V29" s="98">
        <f t="shared" si="25"/>
        <v>0.9803921569</v>
      </c>
      <c r="W29" s="98">
        <f t="shared" si="25"/>
        <v>0.9807767752</v>
      </c>
      <c r="X29" s="98">
        <f t="shared" si="25"/>
        <v>0.9805844283</v>
      </c>
      <c r="Y29" s="98">
        <f t="shared" si="25"/>
        <v>0.9803921569</v>
      </c>
      <c r="Z29" s="98">
        <f t="shared" si="25"/>
        <v>0.9807767752</v>
      </c>
      <c r="AA29" s="98">
        <f t="shared" si="25"/>
        <v>0.9805844283</v>
      </c>
      <c r="AB29" s="98">
        <f t="shared" si="25"/>
        <v>0.9806645637</v>
      </c>
    </row>
    <row r="30" ht="30.0" customHeight="1">
      <c r="A30" s="61" t="s">
        <v>118</v>
      </c>
      <c r="B30" s="140" t="str">
        <f t="shared" ref="B30:B31" si="27">IFERROR(SPARKLINE(C30:N30),"Entrer le total mensuel des coûts de main-d'oeuvre ➜")</f>
        <v>Entrer le total mensuel des coûts de main-d'oeuvre ➜</v>
      </c>
      <c r="C30" s="63"/>
      <c r="D30" s="63"/>
      <c r="E30" s="63"/>
      <c r="F30" s="63"/>
      <c r="G30" s="63"/>
      <c r="H30" s="63"/>
      <c r="I30" s="63"/>
      <c r="J30" s="63"/>
      <c r="K30" s="63"/>
      <c r="L30" s="63"/>
      <c r="M30" s="63"/>
      <c r="N30" s="63"/>
      <c r="O30" s="109">
        <f t="shared" si="23"/>
        <v>0</v>
      </c>
      <c r="P30" s="98">
        <f t="shared" si="24"/>
        <v>0</v>
      </c>
      <c r="Q30" s="98">
        <f t="shared" ref="Q30:AB30" si="26">D30/D$32</f>
        <v>0</v>
      </c>
      <c r="R30" s="98">
        <f t="shared" si="26"/>
        <v>0</v>
      </c>
      <c r="S30" s="98">
        <f t="shared" si="26"/>
        <v>0</v>
      </c>
      <c r="T30" s="98">
        <f t="shared" si="26"/>
        <v>0</v>
      </c>
      <c r="U30" s="98">
        <f t="shared" si="26"/>
        <v>0</v>
      </c>
      <c r="V30" s="98">
        <f t="shared" si="26"/>
        <v>0</v>
      </c>
      <c r="W30" s="98">
        <f t="shared" si="26"/>
        <v>0</v>
      </c>
      <c r="X30" s="98">
        <f t="shared" si="26"/>
        <v>0</v>
      </c>
      <c r="Y30" s="98">
        <f t="shared" si="26"/>
        <v>0</v>
      </c>
      <c r="Z30" s="98">
        <f t="shared" si="26"/>
        <v>0</v>
      </c>
      <c r="AA30" s="98">
        <f t="shared" si="26"/>
        <v>0</v>
      </c>
      <c r="AB30" s="98">
        <f t="shared" si="26"/>
        <v>0</v>
      </c>
    </row>
    <row r="31" ht="30.0" customHeight="1">
      <c r="A31" s="84" t="s">
        <v>119</v>
      </c>
      <c r="B31" s="143" t="str">
        <f t="shared" si="27"/>
        <v>Entrer le total mensuel des coûts de main-d'oeuvre ➜</v>
      </c>
      <c r="C31" s="85"/>
      <c r="D31" s="85"/>
      <c r="E31" s="85"/>
      <c r="F31" s="85"/>
      <c r="G31" s="85"/>
      <c r="H31" s="85"/>
      <c r="I31" s="85"/>
      <c r="J31" s="85"/>
      <c r="K31" s="85"/>
      <c r="L31" s="85"/>
      <c r="M31" s="85"/>
      <c r="N31" s="85"/>
      <c r="O31" s="109">
        <f t="shared" si="23"/>
        <v>0</v>
      </c>
      <c r="P31" s="98">
        <f t="shared" si="24"/>
        <v>0</v>
      </c>
      <c r="Q31" s="98">
        <f t="shared" ref="Q31:AB31" si="28">D31/D$32</f>
        <v>0</v>
      </c>
      <c r="R31" s="98">
        <f t="shared" si="28"/>
        <v>0</v>
      </c>
      <c r="S31" s="98">
        <f t="shared" si="28"/>
        <v>0</v>
      </c>
      <c r="T31" s="98">
        <f t="shared" si="28"/>
        <v>0</v>
      </c>
      <c r="U31" s="98">
        <f t="shared" si="28"/>
        <v>0</v>
      </c>
      <c r="V31" s="98">
        <f t="shared" si="28"/>
        <v>0</v>
      </c>
      <c r="W31" s="98">
        <f t="shared" si="28"/>
        <v>0</v>
      </c>
      <c r="X31" s="98">
        <f t="shared" si="28"/>
        <v>0</v>
      </c>
      <c r="Y31" s="98">
        <f t="shared" si="28"/>
        <v>0</v>
      </c>
      <c r="Z31" s="98">
        <f t="shared" si="28"/>
        <v>0</v>
      </c>
      <c r="AA31" s="98">
        <f t="shared" si="28"/>
        <v>0</v>
      </c>
      <c r="AB31" s="98">
        <f t="shared" si="28"/>
        <v>0</v>
      </c>
    </row>
    <row r="32" ht="30.0" customHeight="1">
      <c r="A32" s="73" t="s">
        <v>120</v>
      </c>
      <c r="B32" s="74" t="str">
        <f>IFERROR(__xludf.DUMMYFUNCTION("IFERROR(SPARKLINE(C32:N32),""Total"")"),"")</f>
        <v/>
      </c>
      <c r="C32" s="75">
        <f t="shared" ref="C32:N32" si="29">IF((SUM(C28:C31)&gt;0),SUM(C28:C31),"—")</f>
        <v>5095</v>
      </c>
      <c r="D32" s="75">
        <f t="shared" si="29"/>
        <v>5098</v>
      </c>
      <c r="E32" s="75">
        <f t="shared" si="29"/>
        <v>5099</v>
      </c>
      <c r="F32" s="75">
        <f t="shared" si="29"/>
        <v>5100</v>
      </c>
      <c r="G32" s="75">
        <f t="shared" si="29"/>
        <v>5098</v>
      </c>
      <c r="H32" s="75">
        <f t="shared" si="29"/>
        <v>5099</v>
      </c>
      <c r="I32" s="75">
        <f t="shared" si="29"/>
        <v>5100</v>
      </c>
      <c r="J32" s="75">
        <f t="shared" si="29"/>
        <v>5098</v>
      </c>
      <c r="K32" s="75">
        <f t="shared" si="29"/>
        <v>5099</v>
      </c>
      <c r="L32" s="75">
        <f t="shared" si="29"/>
        <v>5100</v>
      </c>
      <c r="M32" s="75">
        <f t="shared" si="29"/>
        <v>5098</v>
      </c>
      <c r="N32" s="75">
        <f t="shared" si="29"/>
        <v>5099</v>
      </c>
      <c r="O32" s="76">
        <f t="shared" si="23"/>
        <v>61183</v>
      </c>
      <c r="P32" s="87"/>
      <c r="Q32" s="87"/>
      <c r="R32" s="87"/>
      <c r="S32" s="87"/>
      <c r="T32" s="87"/>
      <c r="U32" s="87"/>
      <c r="V32" s="87"/>
      <c r="W32" s="87"/>
      <c r="X32" s="87"/>
      <c r="Y32" s="87"/>
      <c r="Z32" s="87"/>
      <c r="AA32" s="87"/>
      <c r="AB32" s="87"/>
    </row>
    <row r="33" ht="30.0" customHeight="1">
      <c r="A33" s="100" t="s">
        <v>121</v>
      </c>
      <c r="B33" s="101" t="str">
        <f>IFERROR(__xludf.DUMMYFUNCTION("IFERROR(SPARKLINE(C33:N33),""Total"")"),"")</f>
        <v/>
      </c>
      <c r="C33" s="91">
        <f t="shared" ref="C33:N33" si="30">IFERROR(C15-(SUM(C24,C32)),"—")</f>
        <v>54905</v>
      </c>
      <c r="D33" s="91">
        <f t="shared" si="30"/>
        <v>49902</v>
      </c>
      <c r="E33" s="91">
        <f t="shared" si="30"/>
        <v>49901</v>
      </c>
      <c r="F33" s="91">
        <f t="shared" si="30"/>
        <v>49900</v>
      </c>
      <c r="G33" s="91">
        <f t="shared" si="30"/>
        <v>49902</v>
      </c>
      <c r="H33" s="91">
        <f t="shared" si="30"/>
        <v>49901</v>
      </c>
      <c r="I33" s="91">
        <f t="shared" si="30"/>
        <v>49900</v>
      </c>
      <c r="J33" s="91">
        <f t="shared" si="30"/>
        <v>49902</v>
      </c>
      <c r="K33" s="91">
        <f t="shared" si="30"/>
        <v>49901</v>
      </c>
      <c r="L33" s="91">
        <f t="shared" si="30"/>
        <v>49900</v>
      </c>
      <c r="M33" s="91">
        <f t="shared" si="30"/>
        <v>49902</v>
      </c>
      <c r="N33" s="91">
        <f t="shared" si="30"/>
        <v>49901</v>
      </c>
      <c r="O33" s="144">
        <f t="shared" si="23"/>
        <v>603817</v>
      </c>
      <c r="P33" s="87"/>
      <c r="Q33" s="87"/>
      <c r="R33" s="87"/>
      <c r="S33" s="87"/>
      <c r="T33" s="87"/>
      <c r="U33" s="87"/>
      <c r="V33" s="87"/>
      <c r="W33" s="87"/>
      <c r="X33" s="87"/>
      <c r="Y33" s="87"/>
      <c r="Z33" s="87"/>
      <c r="AA33" s="87"/>
      <c r="AB33" s="87"/>
    </row>
    <row r="34" ht="15.75" customHeight="1">
      <c r="A34" s="93"/>
      <c r="B34" s="94"/>
      <c r="C34" s="95"/>
      <c r="D34" s="95"/>
      <c r="E34" s="95"/>
      <c r="F34" s="95"/>
      <c r="G34" s="95"/>
      <c r="H34" s="95"/>
      <c r="I34" s="95"/>
      <c r="J34" s="95"/>
      <c r="K34" s="95"/>
      <c r="L34" s="95"/>
      <c r="M34" s="95"/>
      <c r="N34" s="95"/>
      <c r="O34" s="96"/>
      <c r="P34" s="97"/>
      <c r="Q34" s="97"/>
      <c r="R34" s="97"/>
      <c r="S34" s="97"/>
      <c r="T34" s="97"/>
      <c r="U34" s="97"/>
      <c r="V34" s="97"/>
      <c r="W34" s="97"/>
      <c r="X34" s="97"/>
      <c r="Y34" s="97"/>
      <c r="Z34" s="97"/>
      <c r="AA34" s="97"/>
      <c r="AB34" s="97"/>
    </row>
    <row r="35" ht="38.25" customHeight="1">
      <c r="A35" s="58" t="s">
        <v>123</v>
      </c>
      <c r="B35" s="52"/>
      <c r="C35" s="79"/>
      <c r="D35" s="79"/>
      <c r="E35" s="79"/>
      <c r="F35" s="79"/>
      <c r="G35" s="79"/>
      <c r="H35" s="79"/>
      <c r="I35" s="79"/>
      <c r="J35" s="79"/>
      <c r="K35" s="79"/>
      <c r="L35" s="79"/>
      <c r="M35" s="79"/>
      <c r="N35" s="79"/>
      <c r="O35" s="56"/>
      <c r="P35" s="60" t="s">
        <v>122</v>
      </c>
      <c r="Q35" s="67"/>
      <c r="R35" s="67"/>
      <c r="S35" s="67"/>
      <c r="T35" s="67"/>
      <c r="U35" s="67"/>
      <c r="V35" s="67"/>
      <c r="W35" s="67"/>
      <c r="X35" s="67"/>
      <c r="Y35" s="67"/>
      <c r="Z35" s="67"/>
      <c r="AA35" s="67"/>
      <c r="AB35" s="67"/>
    </row>
    <row r="36" ht="30.0" customHeight="1">
      <c r="A36" s="61" t="s">
        <v>137</v>
      </c>
      <c r="B36" s="62" t="str">
        <f>IFERROR(__xludf.DUMMYFUNCTION("IFERROR(SPARKLINE(C36:N36),""Enter monthly Ops Costs ➜"")"),"")</f>
        <v/>
      </c>
      <c r="C36" s="63">
        <v>98.0</v>
      </c>
      <c r="D36" s="63">
        <v>95.0</v>
      </c>
      <c r="E36" s="63">
        <v>99.0</v>
      </c>
      <c r="F36" s="63">
        <v>102.0</v>
      </c>
      <c r="G36" s="63">
        <v>98.0</v>
      </c>
      <c r="H36" s="63">
        <v>95.0</v>
      </c>
      <c r="I36" s="63">
        <v>99.0</v>
      </c>
      <c r="J36" s="63">
        <v>102.0</v>
      </c>
      <c r="K36" s="63">
        <v>94.0</v>
      </c>
      <c r="L36" s="63">
        <v>100.0</v>
      </c>
      <c r="M36" s="63">
        <v>97.0</v>
      </c>
      <c r="N36" s="63">
        <v>95.0</v>
      </c>
      <c r="O36" s="107">
        <f t="shared" ref="O36:O40" si="32">SUM(C36:N36)</f>
        <v>1174</v>
      </c>
      <c r="P36" s="108">
        <f t="shared" ref="P36:AB36" si="31">C36/C$47</f>
        <v>0.358974359</v>
      </c>
      <c r="Q36" s="108">
        <f t="shared" si="31"/>
        <v>0.387755102</v>
      </c>
      <c r="R36" s="108">
        <f t="shared" si="31"/>
        <v>0.3822393822</v>
      </c>
      <c r="S36" s="108">
        <f t="shared" si="31"/>
        <v>0.375</v>
      </c>
      <c r="T36" s="108">
        <f t="shared" si="31"/>
        <v>0.4117647059</v>
      </c>
      <c r="U36" s="108">
        <f t="shared" si="31"/>
        <v>0.387755102</v>
      </c>
      <c r="V36" s="108">
        <f t="shared" si="31"/>
        <v>0.3548387097</v>
      </c>
      <c r="W36" s="108">
        <f t="shared" si="31"/>
        <v>0.3493150685</v>
      </c>
      <c r="X36" s="108">
        <f t="shared" si="31"/>
        <v>0.3164983165</v>
      </c>
      <c r="Y36" s="108">
        <f t="shared" si="31"/>
        <v>0.3144654088</v>
      </c>
      <c r="Z36" s="108">
        <f t="shared" si="31"/>
        <v>0.2975460123</v>
      </c>
      <c r="AA36" s="108">
        <f t="shared" si="31"/>
        <v>0.3454545455</v>
      </c>
      <c r="AB36" s="108">
        <f t="shared" si="31"/>
        <v>0.3537210003</v>
      </c>
    </row>
    <row r="37" ht="30.0" customHeight="1">
      <c r="A37" s="61" t="s">
        <v>138</v>
      </c>
      <c r="B37" s="62" t="str">
        <f>IFERROR(__xludf.DUMMYFUNCTION("IFERROR(SPARKLINE(C37:N37),""Enter monthly Ops Costs ➜"")"),"")</f>
        <v/>
      </c>
      <c r="C37" s="63">
        <v>175.0</v>
      </c>
      <c r="D37" s="63">
        <v>150.0</v>
      </c>
      <c r="E37" s="63">
        <v>160.0</v>
      </c>
      <c r="F37" s="63">
        <v>170.0</v>
      </c>
      <c r="G37" s="63">
        <v>140.0</v>
      </c>
      <c r="H37" s="63">
        <v>150.0</v>
      </c>
      <c r="I37" s="63">
        <v>180.0</v>
      </c>
      <c r="J37" s="63">
        <v>190.0</v>
      </c>
      <c r="K37" s="63">
        <v>203.0</v>
      </c>
      <c r="L37" s="63">
        <v>218.0</v>
      </c>
      <c r="M37" s="63">
        <v>229.0</v>
      </c>
      <c r="N37" s="63">
        <v>180.0</v>
      </c>
      <c r="O37" s="109">
        <f t="shared" si="32"/>
        <v>2145</v>
      </c>
      <c r="P37" s="108">
        <f t="shared" ref="P37:AB37" si="33">C37/C$47</f>
        <v>0.641025641</v>
      </c>
      <c r="Q37" s="108">
        <f t="shared" si="33"/>
        <v>0.612244898</v>
      </c>
      <c r="R37" s="108">
        <f t="shared" si="33"/>
        <v>0.6177606178</v>
      </c>
      <c r="S37" s="108">
        <f t="shared" si="33"/>
        <v>0.625</v>
      </c>
      <c r="T37" s="108">
        <f t="shared" si="33"/>
        <v>0.5882352941</v>
      </c>
      <c r="U37" s="108">
        <f t="shared" si="33"/>
        <v>0.612244898</v>
      </c>
      <c r="V37" s="108">
        <f t="shared" si="33"/>
        <v>0.6451612903</v>
      </c>
      <c r="W37" s="108">
        <f t="shared" si="33"/>
        <v>0.6506849315</v>
      </c>
      <c r="X37" s="108">
        <f t="shared" si="33"/>
        <v>0.6835016835</v>
      </c>
      <c r="Y37" s="108">
        <f t="shared" si="33"/>
        <v>0.6855345912</v>
      </c>
      <c r="Z37" s="108">
        <f t="shared" si="33"/>
        <v>0.7024539877</v>
      </c>
      <c r="AA37" s="108">
        <f t="shared" si="33"/>
        <v>0.6545454545</v>
      </c>
      <c r="AB37" s="108">
        <f t="shared" si="33"/>
        <v>0.6462789997</v>
      </c>
    </row>
    <row r="38" ht="30.0" customHeight="1">
      <c r="A38" s="61" t="s">
        <v>139</v>
      </c>
      <c r="B38" s="140" t="str">
        <f t="shared" ref="B38:B46" si="35">IFERROR(SPARKLINE(C38:N38),"Entrer le total mensuel des autres coûts d'exploitation ➜")</f>
        <v>Entrer le total mensuel des autres coûts d'exploitation ➜</v>
      </c>
      <c r="C38" s="63"/>
      <c r="D38" s="63"/>
      <c r="E38" s="63"/>
      <c r="F38" s="63"/>
      <c r="G38" s="63"/>
      <c r="H38" s="63"/>
      <c r="I38" s="63"/>
      <c r="J38" s="63"/>
      <c r="K38" s="63"/>
      <c r="L38" s="63"/>
      <c r="M38" s="63"/>
      <c r="N38" s="63"/>
      <c r="O38" s="109">
        <f t="shared" si="32"/>
        <v>0</v>
      </c>
      <c r="P38" s="108">
        <f t="shared" ref="P38:AB38" si="34">C38/C$47</f>
        <v>0</v>
      </c>
      <c r="Q38" s="108">
        <f t="shared" si="34"/>
        <v>0</v>
      </c>
      <c r="R38" s="108">
        <f t="shared" si="34"/>
        <v>0</v>
      </c>
      <c r="S38" s="108">
        <f t="shared" si="34"/>
        <v>0</v>
      </c>
      <c r="T38" s="108">
        <f t="shared" si="34"/>
        <v>0</v>
      </c>
      <c r="U38" s="108">
        <f t="shared" si="34"/>
        <v>0</v>
      </c>
      <c r="V38" s="108">
        <f t="shared" si="34"/>
        <v>0</v>
      </c>
      <c r="W38" s="108">
        <f t="shared" si="34"/>
        <v>0</v>
      </c>
      <c r="X38" s="108">
        <f t="shared" si="34"/>
        <v>0</v>
      </c>
      <c r="Y38" s="108">
        <f t="shared" si="34"/>
        <v>0</v>
      </c>
      <c r="Z38" s="108">
        <f t="shared" si="34"/>
        <v>0</v>
      </c>
      <c r="AA38" s="108">
        <f t="shared" si="34"/>
        <v>0</v>
      </c>
      <c r="AB38" s="108">
        <f t="shared" si="34"/>
        <v>0</v>
      </c>
    </row>
    <row r="39" ht="30.0" customHeight="1">
      <c r="A39" s="61" t="s">
        <v>140</v>
      </c>
      <c r="B39" s="140" t="str">
        <f t="shared" si="35"/>
        <v>Entrer le total mensuel des autres coûts d'exploitation ➜</v>
      </c>
      <c r="C39" s="63"/>
      <c r="D39" s="63"/>
      <c r="E39" s="63"/>
      <c r="F39" s="63"/>
      <c r="G39" s="63"/>
      <c r="H39" s="63"/>
      <c r="I39" s="63"/>
      <c r="J39" s="63"/>
      <c r="K39" s="63"/>
      <c r="L39" s="63"/>
      <c r="M39" s="63"/>
      <c r="N39" s="63"/>
      <c r="O39" s="109">
        <f t="shared" si="32"/>
        <v>0</v>
      </c>
      <c r="P39" s="108">
        <f t="shared" ref="P39:AB39" si="36">C39/C$47</f>
        <v>0</v>
      </c>
      <c r="Q39" s="108">
        <f t="shared" si="36"/>
        <v>0</v>
      </c>
      <c r="R39" s="108">
        <f t="shared" si="36"/>
        <v>0</v>
      </c>
      <c r="S39" s="108">
        <f t="shared" si="36"/>
        <v>0</v>
      </c>
      <c r="T39" s="108">
        <f t="shared" si="36"/>
        <v>0</v>
      </c>
      <c r="U39" s="108">
        <f t="shared" si="36"/>
        <v>0</v>
      </c>
      <c r="V39" s="108">
        <f t="shared" si="36"/>
        <v>0</v>
      </c>
      <c r="W39" s="108">
        <f t="shared" si="36"/>
        <v>0</v>
      </c>
      <c r="X39" s="108">
        <f t="shared" si="36"/>
        <v>0</v>
      </c>
      <c r="Y39" s="108">
        <f t="shared" si="36"/>
        <v>0</v>
      </c>
      <c r="Z39" s="108">
        <f t="shared" si="36"/>
        <v>0</v>
      </c>
      <c r="AA39" s="108">
        <f t="shared" si="36"/>
        <v>0</v>
      </c>
      <c r="AB39" s="108">
        <f t="shared" si="36"/>
        <v>0</v>
      </c>
    </row>
    <row r="40" ht="30.0" customHeight="1">
      <c r="A40" s="110" t="s">
        <v>168</v>
      </c>
      <c r="B40" s="140" t="str">
        <f t="shared" si="35"/>
        <v>Entrer le total mensuel des autres coûts d'exploitation ➜</v>
      </c>
      <c r="C40" s="63"/>
      <c r="D40" s="63"/>
      <c r="E40" s="63"/>
      <c r="F40" s="63"/>
      <c r="G40" s="63"/>
      <c r="H40" s="63"/>
      <c r="I40" s="63"/>
      <c r="J40" s="63"/>
      <c r="K40" s="63"/>
      <c r="L40" s="63"/>
      <c r="M40" s="63"/>
      <c r="N40" s="63"/>
      <c r="O40" s="109">
        <f t="shared" si="32"/>
        <v>0</v>
      </c>
      <c r="P40" s="108">
        <f t="shared" ref="P40:AB40" si="37">C40/C$47</f>
        <v>0</v>
      </c>
      <c r="Q40" s="108">
        <f t="shared" si="37"/>
        <v>0</v>
      </c>
      <c r="R40" s="108">
        <f t="shared" si="37"/>
        <v>0</v>
      </c>
      <c r="S40" s="108">
        <f t="shared" si="37"/>
        <v>0</v>
      </c>
      <c r="T40" s="108">
        <f t="shared" si="37"/>
        <v>0</v>
      </c>
      <c r="U40" s="108">
        <f t="shared" si="37"/>
        <v>0</v>
      </c>
      <c r="V40" s="108">
        <f t="shared" si="37"/>
        <v>0</v>
      </c>
      <c r="W40" s="108">
        <f t="shared" si="37"/>
        <v>0</v>
      </c>
      <c r="X40" s="108">
        <f t="shared" si="37"/>
        <v>0</v>
      </c>
      <c r="Y40" s="108">
        <f t="shared" si="37"/>
        <v>0</v>
      </c>
      <c r="Z40" s="108">
        <f t="shared" si="37"/>
        <v>0</v>
      </c>
      <c r="AA40" s="108">
        <f t="shared" si="37"/>
        <v>0</v>
      </c>
      <c r="AB40" s="108">
        <f t="shared" si="37"/>
        <v>0</v>
      </c>
    </row>
    <row r="41" ht="30.0" customHeight="1">
      <c r="A41" s="61" t="s">
        <v>169</v>
      </c>
      <c r="B41" s="140" t="str">
        <f t="shared" si="35"/>
        <v>Entrer le total mensuel des autres coûts d'exploitation ➜</v>
      </c>
      <c r="C41" s="63"/>
      <c r="D41" s="63"/>
      <c r="E41" s="63"/>
      <c r="F41" s="63"/>
      <c r="G41" s="63"/>
      <c r="H41" s="63"/>
      <c r="I41" s="63"/>
      <c r="J41" s="63"/>
      <c r="K41" s="63"/>
      <c r="L41" s="63"/>
      <c r="M41" s="63"/>
      <c r="N41" s="63"/>
      <c r="O41" s="109"/>
      <c r="P41" s="108"/>
      <c r="Q41" s="108"/>
      <c r="R41" s="108"/>
      <c r="S41" s="108"/>
      <c r="T41" s="108"/>
      <c r="U41" s="108"/>
      <c r="V41" s="108"/>
      <c r="W41" s="108"/>
      <c r="X41" s="108"/>
      <c r="Y41" s="108"/>
      <c r="Z41" s="108"/>
      <c r="AA41" s="108"/>
      <c r="AB41" s="108"/>
    </row>
    <row r="42" ht="30.0" customHeight="1">
      <c r="A42" s="61" t="s">
        <v>143</v>
      </c>
      <c r="B42" s="140" t="str">
        <f t="shared" si="35"/>
        <v>Entrer le total mensuel des autres coûts d'exploitation ➜</v>
      </c>
      <c r="C42" s="63"/>
      <c r="D42" s="63"/>
      <c r="E42" s="63"/>
      <c r="F42" s="63"/>
      <c r="G42" s="63"/>
      <c r="H42" s="63"/>
      <c r="I42" s="63"/>
      <c r="J42" s="63"/>
      <c r="K42" s="63"/>
      <c r="L42" s="63"/>
      <c r="M42" s="63"/>
      <c r="N42" s="63"/>
      <c r="O42" s="109">
        <f t="shared" ref="O42:O47" si="39">SUM(C42:N42)</f>
        <v>0</v>
      </c>
      <c r="P42" s="108">
        <f t="shared" ref="P42:AB42" si="38">C42/C$47</f>
        <v>0</v>
      </c>
      <c r="Q42" s="108">
        <f t="shared" si="38"/>
        <v>0</v>
      </c>
      <c r="R42" s="108">
        <f t="shared" si="38"/>
        <v>0</v>
      </c>
      <c r="S42" s="108">
        <f t="shared" si="38"/>
        <v>0</v>
      </c>
      <c r="T42" s="108">
        <f t="shared" si="38"/>
        <v>0</v>
      </c>
      <c r="U42" s="108">
        <f t="shared" si="38"/>
        <v>0</v>
      </c>
      <c r="V42" s="108">
        <f t="shared" si="38"/>
        <v>0</v>
      </c>
      <c r="W42" s="108">
        <f t="shared" si="38"/>
        <v>0</v>
      </c>
      <c r="X42" s="108">
        <f t="shared" si="38"/>
        <v>0</v>
      </c>
      <c r="Y42" s="108">
        <f t="shared" si="38"/>
        <v>0</v>
      </c>
      <c r="Z42" s="108">
        <f t="shared" si="38"/>
        <v>0</v>
      </c>
      <c r="AA42" s="108">
        <f t="shared" si="38"/>
        <v>0</v>
      </c>
      <c r="AB42" s="108">
        <f t="shared" si="38"/>
        <v>0</v>
      </c>
    </row>
    <row r="43" ht="30.0" customHeight="1">
      <c r="A43" s="61" t="s">
        <v>170</v>
      </c>
      <c r="B43" s="140" t="str">
        <f t="shared" si="35"/>
        <v>Entrer le total mensuel des autres coûts d'exploitation ➜</v>
      </c>
      <c r="C43" s="63"/>
      <c r="D43" s="63"/>
      <c r="E43" s="63"/>
      <c r="F43" s="63"/>
      <c r="G43" s="63"/>
      <c r="H43" s="63"/>
      <c r="I43" s="63"/>
      <c r="J43" s="63"/>
      <c r="K43" s="63"/>
      <c r="L43" s="63"/>
      <c r="M43" s="63"/>
      <c r="N43" s="63"/>
      <c r="O43" s="109">
        <f t="shared" si="39"/>
        <v>0</v>
      </c>
      <c r="P43" s="108">
        <f t="shared" ref="P43:AB43" si="40">C43/C$47</f>
        <v>0</v>
      </c>
      <c r="Q43" s="108">
        <f t="shared" si="40"/>
        <v>0</v>
      </c>
      <c r="R43" s="108">
        <f t="shared" si="40"/>
        <v>0</v>
      </c>
      <c r="S43" s="108">
        <f t="shared" si="40"/>
        <v>0</v>
      </c>
      <c r="T43" s="108">
        <f t="shared" si="40"/>
        <v>0</v>
      </c>
      <c r="U43" s="108">
        <f t="shared" si="40"/>
        <v>0</v>
      </c>
      <c r="V43" s="108">
        <f t="shared" si="40"/>
        <v>0</v>
      </c>
      <c r="W43" s="108">
        <f t="shared" si="40"/>
        <v>0</v>
      </c>
      <c r="X43" s="108">
        <f t="shared" si="40"/>
        <v>0</v>
      </c>
      <c r="Y43" s="108">
        <f t="shared" si="40"/>
        <v>0</v>
      </c>
      <c r="Z43" s="108">
        <f t="shared" si="40"/>
        <v>0</v>
      </c>
      <c r="AA43" s="108">
        <f t="shared" si="40"/>
        <v>0</v>
      </c>
      <c r="AB43" s="108">
        <f t="shared" si="40"/>
        <v>0</v>
      </c>
    </row>
    <row r="44" ht="30.0" customHeight="1">
      <c r="A44" s="61" t="s">
        <v>145</v>
      </c>
      <c r="B44" s="140" t="str">
        <f t="shared" si="35"/>
        <v>Entrer le total mensuel des autres coûts d'exploitation ➜</v>
      </c>
      <c r="C44" s="63"/>
      <c r="D44" s="63"/>
      <c r="E44" s="63"/>
      <c r="F44" s="63"/>
      <c r="G44" s="63"/>
      <c r="H44" s="63"/>
      <c r="I44" s="63"/>
      <c r="J44" s="63"/>
      <c r="K44" s="63"/>
      <c r="L44" s="63"/>
      <c r="M44" s="63"/>
      <c r="N44" s="63"/>
      <c r="O44" s="109">
        <f t="shared" si="39"/>
        <v>0</v>
      </c>
      <c r="P44" s="108">
        <f t="shared" ref="P44:AB44" si="41">C44/C$47</f>
        <v>0</v>
      </c>
      <c r="Q44" s="108">
        <f t="shared" si="41"/>
        <v>0</v>
      </c>
      <c r="R44" s="108">
        <f t="shared" si="41"/>
        <v>0</v>
      </c>
      <c r="S44" s="108">
        <f t="shared" si="41"/>
        <v>0</v>
      </c>
      <c r="T44" s="108">
        <f t="shared" si="41"/>
        <v>0</v>
      </c>
      <c r="U44" s="108">
        <f t="shared" si="41"/>
        <v>0</v>
      </c>
      <c r="V44" s="108">
        <f t="shared" si="41"/>
        <v>0</v>
      </c>
      <c r="W44" s="108">
        <f t="shared" si="41"/>
        <v>0</v>
      </c>
      <c r="X44" s="108">
        <f t="shared" si="41"/>
        <v>0</v>
      </c>
      <c r="Y44" s="108">
        <f t="shared" si="41"/>
        <v>0</v>
      </c>
      <c r="Z44" s="108">
        <f t="shared" si="41"/>
        <v>0</v>
      </c>
      <c r="AA44" s="108">
        <f t="shared" si="41"/>
        <v>0</v>
      </c>
      <c r="AB44" s="108">
        <f t="shared" si="41"/>
        <v>0</v>
      </c>
    </row>
    <row r="45" ht="30.0" customHeight="1">
      <c r="A45" s="61" t="s">
        <v>171</v>
      </c>
      <c r="B45" s="140" t="str">
        <f t="shared" si="35"/>
        <v>Entrer le total mensuel des autres coûts d'exploitation ➜</v>
      </c>
      <c r="C45" s="63"/>
      <c r="D45" s="63"/>
      <c r="E45" s="63"/>
      <c r="F45" s="63"/>
      <c r="G45" s="63"/>
      <c r="H45" s="63"/>
      <c r="I45" s="63"/>
      <c r="J45" s="63"/>
      <c r="K45" s="63"/>
      <c r="L45" s="63"/>
      <c r="M45" s="63"/>
      <c r="N45" s="63"/>
      <c r="O45" s="109">
        <f t="shared" si="39"/>
        <v>0</v>
      </c>
      <c r="P45" s="108">
        <f t="shared" ref="P45:AB45" si="42">C45/C$47</f>
        <v>0</v>
      </c>
      <c r="Q45" s="108">
        <f t="shared" si="42"/>
        <v>0</v>
      </c>
      <c r="R45" s="108">
        <f t="shared" si="42"/>
        <v>0</v>
      </c>
      <c r="S45" s="108">
        <f t="shared" si="42"/>
        <v>0</v>
      </c>
      <c r="T45" s="108">
        <f t="shared" si="42"/>
        <v>0</v>
      </c>
      <c r="U45" s="108">
        <f t="shared" si="42"/>
        <v>0</v>
      </c>
      <c r="V45" s="108">
        <f t="shared" si="42"/>
        <v>0</v>
      </c>
      <c r="W45" s="108">
        <f t="shared" si="42"/>
        <v>0</v>
      </c>
      <c r="X45" s="108">
        <f t="shared" si="42"/>
        <v>0</v>
      </c>
      <c r="Y45" s="108">
        <f t="shared" si="42"/>
        <v>0</v>
      </c>
      <c r="Z45" s="108">
        <f t="shared" si="42"/>
        <v>0</v>
      </c>
      <c r="AA45" s="108">
        <f t="shared" si="42"/>
        <v>0</v>
      </c>
      <c r="AB45" s="108">
        <f t="shared" si="42"/>
        <v>0</v>
      </c>
    </row>
    <row r="46" ht="30.0" customHeight="1">
      <c r="A46" s="84" t="s">
        <v>112</v>
      </c>
      <c r="B46" s="143" t="str">
        <f t="shared" si="35"/>
        <v>Entrer le total mensuel des autres coûts d'exploitation ➜</v>
      </c>
      <c r="C46" s="85"/>
      <c r="D46" s="85"/>
      <c r="E46" s="85"/>
      <c r="F46" s="85"/>
      <c r="G46" s="85"/>
      <c r="H46" s="85"/>
      <c r="I46" s="85"/>
      <c r="J46" s="85"/>
      <c r="K46" s="85"/>
      <c r="L46" s="85"/>
      <c r="M46" s="85"/>
      <c r="N46" s="85"/>
      <c r="O46" s="109">
        <f t="shared" si="39"/>
        <v>0</v>
      </c>
      <c r="P46" s="108">
        <f t="shared" ref="P46:AB46" si="43">C46/C$47</f>
        <v>0</v>
      </c>
      <c r="Q46" s="108">
        <f t="shared" si="43"/>
        <v>0</v>
      </c>
      <c r="R46" s="108">
        <f t="shared" si="43"/>
        <v>0</v>
      </c>
      <c r="S46" s="108">
        <f t="shared" si="43"/>
        <v>0</v>
      </c>
      <c r="T46" s="108">
        <f t="shared" si="43"/>
        <v>0</v>
      </c>
      <c r="U46" s="108">
        <f t="shared" si="43"/>
        <v>0</v>
      </c>
      <c r="V46" s="108">
        <f t="shared" si="43"/>
        <v>0</v>
      </c>
      <c r="W46" s="108">
        <f t="shared" si="43"/>
        <v>0</v>
      </c>
      <c r="X46" s="108">
        <f t="shared" si="43"/>
        <v>0</v>
      </c>
      <c r="Y46" s="108">
        <f t="shared" si="43"/>
        <v>0</v>
      </c>
      <c r="Z46" s="108">
        <f t="shared" si="43"/>
        <v>0</v>
      </c>
      <c r="AA46" s="108">
        <f t="shared" si="43"/>
        <v>0</v>
      </c>
      <c r="AB46" s="108">
        <f t="shared" si="43"/>
        <v>0</v>
      </c>
    </row>
    <row r="47" ht="30.0" customHeight="1">
      <c r="A47" s="73" t="s">
        <v>147</v>
      </c>
      <c r="B47" s="74" t="str">
        <f>IFERROR(__xludf.DUMMYFUNCTION("IFERROR(SPARKLINE(C47:N47),""Total"")"),"")</f>
        <v/>
      </c>
      <c r="C47" s="75">
        <f t="shared" ref="C47:N47" si="44">IF(SUM(C36:C46)&gt;0,SUM(C36:C46),"—")</f>
        <v>273</v>
      </c>
      <c r="D47" s="75">
        <f t="shared" si="44"/>
        <v>245</v>
      </c>
      <c r="E47" s="75">
        <f t="shared" si="44"/>
        <v>259</v>
      </c>
      <c r="F47" s="75">
        <f t="shared" si="44"/>
        <v>272</v>
      </c>
      <c r="G47" s="75">
        <f t="shared" si="44"/>
        <v>238</v>
      </c>
      <c r="H47" s="75">
        <f t="shared" si="44"/>
        <v>245</v>
      </c>
      <c r="I47" s="75">
        <f t="shared" si="44"/>
        <v>279</v>
      </c>
      <c r="J47" s="75">
        <f t="shared" si="44"/>
        <v>292</v>
      </c>
      <c r="K47" s="75">
        <f t="shared" si="44"/>
        <v>297</v>
      </c>
      <c r="L47" s="75">
        <f t="shared" si="44"/>
        <v>318</v>
      </c>
      <c r="M47" s="75">
        <f t="shared" si="44"/>
        <v>326</v>
      </c>
      <c r="N47" s="75">
        <f t="shared" si="44"/>
        <v>275</v>
      </c>
      <c r="O47" s="76">
        <f t="shared" si="39"/>
        <v>3319</v>
      </c>
      <c r="P47" s="97" t="s">
        <v>105</v>
      </c>
      <c r="Q47" s="97" t="s">
        <v>105</v>
      </c>
      <c r="R47" s="97" t="s">
        <v>105</v>
      </c>
      <c r="S47" s="97" t="s">
        <v>105</v>
      </c>
      <c r="T47" s="97" t="s">
        <v>105</v>
      </c>
      <c r="U47" s="97" t="s">
        <v>105</v>
      </c>
      <c r="V47" s="97" t="s">
        <v>105</v>
      </c>
      <c r="W47" s="97" t="s">
        <v>105</v>
      </c>
      <c r="X47" s="97" t="s">
        <v>105</v>
      </c>
      <c r="Y47" s="97" t="s">
        <v>105</v>
      </c>
      <c r="Z47" s="97" t="s">
        <v>105</v>
      </c>
      <c r="AA47" s="97" t="s">
        <v>105</v>
      </c>
      <c r="AB47" s="97" t="s">
        <v>105</v>
      </c>
    </row>
    <row r="48" ht="15.75" customHeight="1">
      <c r="A48" s="93"/>
      <c r="B48" s="94"/>
      <c r="C48" s="95"/>
      <c r="D48" s="95"/>
      <c r="E48" s="95"/>
      <c r="F48" s="95"/>
      <c r="G48" s="95"/>
      <c r="H48" s="95"/>
      <c r="I48" s="95"/>
      <c r="J48" s="95"/>
      <c r="K48" s="95"/>
      <c r="L48" s="95"/>
      <c r="M48" s="95"/>
      <c r="N48" s="95"/>
      <c r="O48" s="96"/>
      <c r="P48" s="97"/>
      <c r="Q48" s="97"/>
      <c r="R48" s="97"/>
      <c r="S48" s="97"/>
      <c r="T48" s="97"/>
      <c r="U48" s="97"/>
      <c r="V48" s="97"/>
      <c r="W48" s="97"/>
      <c r="X48" s="97"/>
      <c r="Y48" s="97"/>
      <c r="Z48" s="97"/>
      <c r="AA48" s="97"/>
      <c r="AB48" s="97"/>
    </row>
    <row r="49" ht="28.5" customHeight="1">
      <c r="A49" s="112"/>
      <c r="B49" s="113"/>
      <c r="C49" s="95"/>
      <c r="D49" s="95"/>
      <c r="E49" s="95"/>
      <c r="F49" s="95"/>
      <c r="G49" s="95"/>
      <c r="H49" s="95"/>
      <c r="I49" s="95"/>
      <c r="J49" s="95"/>
      <c r="K49" s="95"/>
      <c r="L49" s="95"/>
      <c r="M49" s="95"/>
      <c r="N49" s="95"/>
      <c r="O49" s="114"/>
      <c r="P49" s="97"/>
      <c r="Q49" s="97"/>
      <c r="R49" s="97"/>
      <c r="S49" s="97"/>
      <c r="T49" s="97"/>
      <c r="U49" s="97"/>
      <c r="V49" s="97"/>
      <c r="W49" s="97"/>
      <c r="X49" s="97"/>
      <c r="Y49" s="97"/>
      <c r="Z49" s="97"/>
      <c r="AA49" s="97"/>
      <c r="AB49" s="97"/>
    </row>
    <row r="50" ht="15.75" customHeight="1">
      <c r="A50" s="115" t="s">
        <v>172</v>
      </c>
      <c r="B50" s="145" t="str">
        <f>IFERROR(SPARKLINE(C50:N50,""),"Entrer l'amortissement mensuel ➜")</f>
        <v>Entrer l'amortissement mensuel ➜</v>
      </c>
      <c r="C50" s="70"/>
      <c r="D50" s="70"/>
      <c r="E50" s="70"/>
      <c r="F50" s="70"/>
      <c r="G50" s="70"/>
      <c r="H50" s="70"/>
      <c r="I50" s="70"/>
      <c r="J50" s="70"/>
      <c r="K50" s="70"/>
      <c r="L50" s="70"/>
      <c r="M50" s="70"/>
      <c r="N50" s="70"/>
      <c r="O50" s="117">
        <f>SUM(C50:N50)</f>
        <v>0</v>
      </c>
      <c r="P50" s="97"/>
      <c r="Q50" s="97"/>
      <c r="R50" s="97"/>
      <c r="S50" s="97"/>
      <c r="T50" s="97"/>
      <c r="U50" s="97"/>
      <c r="V50" s="97"/>
      <c r="W50" s="97"/>
      <c r="X50" s="97"/>
      <c r="Y50" s="97"/>
      <c r="Z50" s="97"/>
      <c r="AA50" s="97"/>
      <c r="AB50" s="97"/>
    </row>
    <row r="51" ht="28.5" customHeight="1">
      <c r="A51" s="93"/>
      <c r="B51" s="94"/>
      <c r="C51" s="95"/>
      <c r="D51" s="95"/>
      <c r="E51" s="95"/>
      <c r="F51" s="95"/>
      <c r="G51" s="95"/>
      <c r="H51" s="95"/>
      <c r="I51" s="95"/>
      <c r="J51" s="95"/>
      <c r="K51" s="95"/>
      <c r="L51" s="95"/>
      <c r="M51" s="95"/>
      <c r="N51" s="95"/>
      <c r="O51" s="114"/>
      <c r="P51" s="97"/>
      <c r="Q51" s="97"/>
      <c r="R51" s="97"/>
      <c r="S51" s="97"/>
      <c r="T51" s="97"/>
      <c r="U51" s="97"/>
      <c r="V51" s="97"/>
      <c r="W51" s="97"/>
      <c r="X51" s="97"/>
      <c r="Y51" s="97"/>
      <c r="Z51" s="97"/>
      <c r="AA51" s="97"/>
      <c r="AB51" s="97"/>
    </row>
    <row r="52" ht="30.0" customHeight="1">
      <c r="A52" s="73" t="s">
        <v>150</v>
      </c>
      <c r="B52" s="74"/>
      <c r="C52" s="75">
        <f t="shared" ref="C52:N52" si="45">IFERROR(C15-(SUM(C24,C32,C47,C50)),"—")</f>
        <v>54632</v>
      </c>
      <c r="D52" s="75">
        <f t="shared" si="45"/>
        <v>49657</v>
      </c>
      <c r="E52" s="75">
        <f t="shared" si="45"/>
        <v>49642</v>
      </c>
      <c r="F52" s="75">
        <f t="shared" si="45"/>
        <v>49628</v>
      </c>
      <c r="G52" s="75">
        <f t="shared" si="45"/>
        <v>49664</v>
      </c>
      <c r="H52" s="75">
        <f t="shared" si="45"/>
        <v>49656</v>
      </c>
      <c r="I52" s="75">
        <f t="shared" si="45"/>
        <v>49621</v>
      </c>
      <c r="J52" s="75">
        <f t="shared" si="45"/>
        <v>49610</v>
      </c>
      <c r="K52" s="75">
        <f t="shared" si="45"/>
        <v>49604</v>
      </c>
      <c r="L52" s="75">
        <f t="shared" si="45"/>
        <v>49582</v>
      </c>
      <c r="M52" s="75">
        <f t="shared" si="45"/>
        <v>49576</v>
      </c>
      <c r="N52" s="75">
        <f t="shared" si="45"/>
        <v>49626</v>
      </c>
      <c r="O52" s="146">
        <f>O15-(SUM(O24,O32,O47,O50))</f>
        <v>600498</v>
      </c>
      <c r="P52" s="87"/>
      <c r="Q52" s="87"/>
      <c r="R52" s="87"/>
      <c r="S52" s="87"/>
      <c r="T52" s="87"/>
      <c r="U52" s="87"/>
      <c r="V52" s="87"/>
      <c r="W52" s="87"/>
      <c r="X52" s="87"/>
      <c r="Y52" s="87"/>
      <c r="Z52" s="87"/>
      <c r="AA52" s="87"/>
      <c r="AB52" s="87"/>
    </row>
    <row r="53" ht="30.0" customHeight="1">
      <c r="A53" s="100" t="s">
        <v>152</v>
      </c>
      <c r="B53" s="101" t="str">
        <f>IFERROR(__xludf.DUMMYFUNCTION("IFERROR(SPARKLINE(C53:N53),VALUE(0))"),"")</f>
        <v/>
      </c>
      <c r="C53" s="119">
        <f t="shared" ref="C53:N53" si="46">IFERROR(SUM(C52/C15),"—")</f>
        <v>0.4202461538</v>
      </c>
      <c r="D53" s="119">
        <f t="shared" si="46"/>
        <v>0.3819769231</v>
      </c>
      <c r="E53" s="119">
        <f t="shared" si="46"/>
        <v>0.3818615385</v>
      </c>
      <c r="F53" s="119">
        <f t="shared" si="46"/>
        <v>0.3817538462</v>
      </c>
      <c r="G53" s="119">
        <f t="shared" si="46"/>
        <v>0.3820307692</v>
      </c>
      <c r="H53" s="119">
        <f t="shared" si="46"/>
        <v>0.3819692308</v>
      </c>
      <c r="I53" s="119">
        <f t="shared" si="46"/>
        <v>0.3817</v>
      </c>
      <c r="J53" s="119">
        <f t="shared" si="46"/>
        <v>0.3816153846</v>
      </c>
      <c r="K53" s="119">
        <f t="shared" si="46"/>
        <v>0.3815692308</v>
      </c>
      <c r="L53" s="119">
        <f t="shared" si="46"/>
        <v>0.3814</v>
      </c>
      <c r="M53" s="119">
        <f t="shared" si="46"/>
        <v>0.3813538462</v>
      </c>
      <c r="N53" s="119">
        <f t="shared" si="46"/>
        <v>0.3817384615</v>
      </c>
      <c r="O53" s="120">
        <f>IFERROR(SUM(O52/O15),VALUE(0))</f>
        <v>0.3849346154</v>
      </c>
      <c r="P53" s="87"/>
      <c r="Q53" s="87"/>
      <c r="R53" s="87"/>
      <c r="S53" s="87"/>
      <c r="T53" s="87"/>
      <c r="U53" s="87"/>
      <c r="V53" s="87"/>
      <c r="W53" s="87"/>
      <c r="X53" s="87"/>
      <c r="Y53" s="87"/>
      <c r="Z53" s="87"/>
      <c r="AA53" s="87"/>
      <c r="AB53" s="87"/>
    </row>
    <row r="54" ht="15.75" customHeight="1">
      <c r="A54" s="121"/>
      <c r="B54" s="122"/>
      <c r="C54" s="123"/>
      <c r="D54" s="123"/>
      <c r="E54" s="123"/>
      <c r="F54" s="123"/>
      <c r="G54" s="123"/>
      <c r="H54" s="123"/>
      <c r="I54" s="123"/>
      <c r="J54" s="123"/>
      <c r="K54" s="123"/>
      <c r="L54" s="123"/>
      <c r="M54" s="123"/>
      <c r="N54" s="123"/>
      <c r="O54" s="122"/>
      <c r="P54" s="121"/>
      <c r="Q54" s="121"/>
      <c r="R54" s="121"/>
      <c r="S54" s="121"/>
      <c r="T54" s="121"/>
      <c r="U54" s="121"/>
      <c r="V54" s="121"/>
      <c r="W54" s="121"/>
      <c r="X54" s="121"/>
      <c r="Y54" s="121"/>
      <c r="Z54" s="121"/>
      <c r="AA54" s="121"/>
      <c r="AB54" s="121"/>
    </row>
    <row r="55" ht="15.75" customHeight="1">
      <c r="A55" s="121"/>
      <c r="B55" s="122"/>
      <c r="C55" s="124"/>
      <c r="D55" s="124"/>
      <c r="E55" s="124"/>
      <c r="F55" s="124"/>
      <c r="G55" s="124"/>
      <c r="H55" s="124"/>
      <c r="I55" s="123"/>
      <c r="J55" s="123"/>
      <c r="K55" s="123"/>
      <c r="L55" s="123"/>
      <c r="M55" s="123"/>
      <c r="N55" s="123"/>
      <c r="O55" s="122"/>
      <c r="P55" s="121"/>
      <c r="Q55" s="121"/>
      <c r="R55" s="121"/>
      <c r="S55" s="121"/>
      <c r="T55" s="121"/>
      <c r="U55" s="121"/>
      <c r="V55" s="121"/>
      <c r="W55" s="121"/>
      <c r="X55" s="121"/>
      <c r="Y55" s="121"/>
      <c r="Z55" s="121"/>
      <c r="AA55" s="121"/>
      <c r="AB55" s="121"/>
    </row>
    <row r="56" ht="15.75" customHeight="1">
      <c r="A56" s="125"/>
      <c r="B56" s="125"/>
      <c r="C56" s="126"/>
      <c r="D56" s="127"/>
      <c r="E56" s="127"/>
      <c r="F56" s="127"/>
      <c r="G56" s="127"/>
      <c r="H56" s="127"/>
      <c r="I56" s="147"/>
      <c r="J56" s="148"/>
      <c r="K56" s="125"/>
      <c r="L56" s="125"/>
      <c r="M56" s="125"/>
      <c r="N56" s="125"/>
      <c r="O56" s="125"/>
      <c r="P56" s="121"/>
      <c r="Q56" s="121"/>
      <c r="R56" s="121"/>
      <c r="S56" s="121"/>
      <c r="T56" s="121"/>
      <c r="U56" s="121"/>
      <c r="V56" s="121"/>
      <c r="W56" s="121"/>
      <c r="X56" s="121"/>
      <c r="Y56" s="121"/>
      <c r="Z56" s="121"/>
      <c r="AA56" s="121"/>
      <c r="AB56" s="121"/>
    </row>
    <row r="57" ht="15.75" customHeight="1">
      <c r="A57" s="125"/>
      <c r="B57" s="125"/>
      <c r="C57" s="128"/>
      <c r="D57" s="129"/>
      <c r="E57" s="129"/>
      <c r="F57" s="130"/>
      <c r="G57" s="130"/>
      <c r="H57" s="130"/>
      <c r="I57" s="130"/>
      <c r="J57" s="125"/>
      <c r="K57" s="125"/>
      <c r="L57" s="125"/>
      <c r="M57" s="125"/>
      <c r="N57" s="125"/>
      <c r="O57" s="125"/>
      <c r="P57" s="121"/>
      <c r="Q57" s="121"/>
      <c r="R57" s="121"/>
      <c r="S57" s="121"/>
      <c r="T57" s="121"/>
      <c r="U57" s="121"/>
      <c r="V57" s="121"/>
      <c r="W57" s="121"/>
      <c r="X57" s="121"/>
      <c r="Y57" s="121"/>
      <c r="Z57" s="121"/>
      <c r="AA57" s="121"/>
      <c r="AB57" s="121"/>
    </row>
    <row r="58" ht="15.75" customHeight="1">
      <c r="A58" s="125"/>
      <c r="B58" s="125"/>
      <c r="C58" s="128"/>
      <c r="D58" s="129"/>
      <c r="E58" s="129"/>
      <c r="F58" s="130"/>
      <c r="G58" s="130"/>
      <c r="H58" s="130"/>
      <c r="I58" s="130"/>
      <c r="J58" s="125"/>
      <c r="K58" s="125"/>
      <c r="L58" s="125"/>
      <c r="M58" s="125"/>
      <c r="N58" s="125"/>
      <c r="O58" s="125"/>
      <c r="P58" s="121"/>
      <c r="Q58" s="121"/>
      <c r="R58" s="121"/>
      <c r="S58" s="121"/>
      <c r="T58" s="121"/>
      <c r="U58" s="121"/>
      <c r="V58" s="121"/>
      <c r="W58" s="121"/>
      <c r="X58" s="121"/>
      <c r="Y58" s="121"/>
      <c r="Z58" s="121"/>
      <c r="AA58" s="121"/>
      <c r="AB58" s="121"/>
    </row>
    <row r="59" ht="15.75" customHeight="1">
      <c r="A59" s="125"/>
      <c r="B59" s="125"/>
      <c r="C59" s="128"/>
      <c r="D59" s="129"/>
      <c r="E59" s="129"/>
      <c r="F59" s="130"/>
      <c r="G59" s="130"/>
      <c r="H59" s="130"/>
      <c r="I59" s="130"/>
      <c r="J59" s="125"/>
      <c r="K59" s="125"/>
      <c r="L59" s="125"/>
      <c r="M59" s="125"/>
      <c r="N59" s="125"/>
      <c r="O59" s="125"/>
      <c r="P59" s="121"/>
      <c r="Q59" s="121"/>
      <c r="R59" s="121"/>
      <c r="S59" s="121"/>
      <c r="T59" s="121"/>
      <c r="U59" s="121"/>
      <c r="V59" s="121"/>
      <c r="W59" s="121"/>
      <c r="X59" s="121"/>
      <c r="Y59" s="121"/>
      <c r="Z59" s="121"/>
      <c r="AA59" s="121"/>
      <c r="AB59" s="121"/>
    </row>
    <row r="60" ht="15.75" customHeight="1">
      <c r="A60" s="125"/>
      <c r="B60" s="125"/>
      <c r="C60" s="128"/>
      <c r="D60" s="129"/>
      <c r="E60" s="129"/>
      <c r="F60" s="130"/>
      <c r="G60" s="130"/>
      <c r="H60" s="130"/>
      <c r="I60" s="130"/>
      <c r="J60" s="125"/>
      <c r="K60" s="125"/>
      <c r="L60" s="125"/>
      <c r="M60" s="125"/>
      <c r="N60" s="125"/>
      <c r="O60" s="125"/>
      <c r="P60" s="121"/>
      <c r="Q60" s="121"/>
      <c r="R60" s="121"/>
      <c r="S60" s="121"/>
      <c r="T60" s="121"/>
      <c r="U60" s="121"/>
      <c r="V60" s="121"/>
      <c r="W60" s="121"/>
      <c r="X60" s="121"/>
      <c r="Y60" s="121"/>
      <c r="Z60" s="121"/>
      <c r="AA60" s="121"/>
      <c r="AB60" s="121"/>
    </row>
    <row r="61" ht="216.0" customHeight="1">
      <c r="A61" s="125"/>
      <c r="B61" s="125"/>
      <c r="C61" s="128"/>
      <c r="D61" s="129"/>
      <c r="E61" s="129"/>
      <c r="F61" s="131" t="s">
        <v>173</v>
      </c>
      <c r="G61" s="132"/>
      <c r="H61" s="132"/>
      <c r="I61" s="132"/>
      <c r="J61" s="149"/>
      <c r="K61" s="125"/>
      <c r="L61" s="125"/>
      <c r="M61" s="125"/>
      <c r="N61" s="125"/>
      <c r="O61" s="125"/>
      <c r="P61" s="121"/>
      <c r="Q61" s="121"/>
      <c r="R61" s="121"/>
      <c r="S61" s="121"/>
      <c r="T61" s="121"/>
      <c r="U61" s="121"/>
      <c r="V61" s="121"/>
      <c r="W61" s="121"/>
      <c r="X61" s="121"/>
      <c r="Y61" s="121"/>
      <c r="Z61" s="121"/>
      <c r="AA61" s="121"/>
      <c r="AB61" s="121"/>
    </row>
    <row r="62" ht="15.75" customHeight="1">
      <c r="A62" s="125"/>
      <c r="B62" s="125"/>
      <c r="C62" s="128"/>
      <c r="D62" s="129"/>
      <c r="E62" s="129"/>
      <c r="F62" s="129"/>
      <c r="G62" s="129"/>
      <c r="H62" s="129"/>
      <c r="I62" s="150"/>
      <c r="J62" s="125"/>
      <c r="K62" s="125"/>
      <c r="L62" s="125"/>
      <c r="M62" s="125"/>
      <c r="N62" s="125"/>
      <c r="O62" s="125"/>
      <c r="P62" s="121"/>
      <c r="Q62" s="121"/>
      <c r="R62" s="121"/>
      <c r="S62" s="121"/>
      <c r="T62" s="121"/>
      <c r="U62" s="121"/>
      <c r="V62" s="121"/>
      <c r="W62" s="121"/>
      <c r="X62" s="121"/>
      <c r="Y62" s="121"/>
      <c r="Z62" s="121"/>
      <c r="AA62" s="121"/>
      <c r="AB62" s="121"/>
    </row>
    <row r="63" ht="48.0" customHeight="1">
      <c r="A63" s="125"/>
      <c r="B63" s="125"/>
      <c r="C63" s="128"/>
      <c r="D63" s="129"/>
      <c r="E63" s="129"/>
      <c r="F63" s="131" t="str">
        <f>HYPERLINK("https://get.doordash.com/?utm_source=Web&amp;utm_medium=Direct&amp;utm_campaign=MX_US_DIR_OCT_SHD_MKT_RES_BOF_SSM_ENG_5_CUSXXX___Downloadable-Q321-Profit-Loss-Statement-Template",_xludf.IMAGE("https://i.ibb.co/RScTLr9/button-Get-started-v02-red-2x.png",4,54,208))</f>
        <v>#NAME?</v>
      </c>
      <c r="G63" s="132"/>
      <c r="H63" s="34"/>
      <c r="I63" s="133"/>
      <c r="J63" s="125"/>
      <c r="K63" s="125"/>
      <c r="L63" s="125"/>
      <c r="M63" s="125"/>
      <c r="N63" s="125"/>
      <c r="O63" s="125"/>
      <c r="P63" s="121"/>
      <c r="Q63" s="121"/>
      <c r="R63" s="121"/>
      <c r="S63" s="121"/>
      <c r="T63" s="121"/>
      <c r="U63" s="121"/>
      <c r="V63" s="121"/>
      <c r="W63" s="121"/>
      <c r="X63" s="121"/>
      <c r="Y63" s="121"/>
      <c r="Z63" s="121"/>
      <c r="AA63" s="121"/>
      <c r="AB63" s="121"/>
    </row>
    <row r="64" ht="15.75" customHeight="1">
      <c r="A64" s="125"/>
      <c r="B64" s="125"/>
      <c r="C64" s="128"/>
      <c r="D64" s="129"/>
      <c r="E64" s="129"/>
      <c r="F64" s="129"/>
      <c r="G64" s="129"/>
      <c r="H64" s="129"/>
      <c r="I64" s="150"/>
      <c r="J64" s="125"/>
      <c r="K64" s="125"/>
      <c r="L64" s="125"/>
      <c r="M64" s="125"/>
      <c r="N64" s="125"/>
      <c r="O64" s="125"/>
      <c r="P64" s="121"/>
      <c r="Q64" s="121"/>
      <c r="R64" s="121"/>
      <c r="S64" s="121"/>
      <c r="T64" s="121"/>
      <c r="U64" s="121"/>
      <c r="V64" s="121"/>
      <c r="W64" s="121"/>
      <c r="X64" s="121"/>
      <c r="Y64" s="121"/>
      <c r="Z64" s="121"/>
      <c r="AA64" s="121"/>
      <c r="AB64" s="121"/>
    </row>
    <row r="65" ht="15.75" customHeight="1">
      <c r="A65" s="125"/>
      <c r="B65" s="125"/>
      <c r="C65" s="128"/>
      <c r="D65" s="129"/>
      <c r="E65" s="129"/>
      <c r="F65" s="129"/>
      <c r="G65" s="129"/>
      <c r="H65" s="129"/>
      <c r="I65" s="150"/>
      <c r="J65" s="125"/>
      <c r="K65" s="125"/>
      <c r="L65" s="125"/>
      <c r="M65" s="125"/>
      <c r="N65" s="125"/>
      <c r="O65" s="125"/>
      <c r="P65" s="121"/>
      <c r="Q65" s="121"/>
      <c r="R65" s="121"/>
      <c r="S65" s="121"/>
      <c r="T65" s="121"/>
      <c r="U65" s="121"/>
      <c r="V65" s="121"/>
      <c r="W65" s="121"/>
      <c r="X65" s="121"/>
      <c r="Y65" s="121"/>
      <c r="Z65" s="121"/>
      <c r="AA65" s="121"/>
      <c r="AB65" s="121"/>
    </row>
    <row r="66" ht="15.75" customHeight="1">
      <c r="A66" s="125"/>
      <c r="B66" s="125"/>
      <c r="C66" s="128"/>
      <c r="D66" s="129"/>
      <c r="E66" s="129"/>
      <c r="F66" s="129"/>
      <c r="G66" s="129"/>
      <c r="H66" s="129"/>
      <c r="I66" s="150"/>
      <c r="J66" s="125"/>
      <c r="K66" s="125"/>
      <c r="L66" s="125"/>
      <c r="M66" s="125"/>
      <c r="N66" s="125"/>
      <c r="O66" s="125"/>
      <c r="P66" s="121"/>
      <c r="Q66" s="121"/>
      <c r="R66" s="121"/>
      <c r="S66" s="121"/>
      <c r="T66" s="121"/>
      <c r="U66" s="121"/>
      <c r="V66" s="121"/>
      <c r="W66" s="121"/>
      <c r="X66" s="121"/>
      <c r="Y66" s="121"/>
      <c r="Z66" s="121"/>
      <c r="AA66" s="121"/>
      <c r="AB66" s="121"/>
    </row>
    <row r="67" ht="15.75" customHeight="1">
      <c r="A67" s="125"/>
      <c r="B67" s="125"/>
      <c r="C67" s="128"/>
      <c r="D67" s="129"/>
      <c r="E67" s="129"/>
      <c r="F67" s="129"/>
      <c r="G67" s="129"/>
      <c r="H67" s="129"/>
      <c r="I67" s="150"/>
      <c r="J67" s="125"/>
      <c r="K67" s="125"/>
      <c r="L67" s="125"/>
      <c r="M67" s="125"/>
      <c r="N67" s="125"/>
      <c r="O67" s="125"/>
      <c r="P67" s="121"/>
      <c r="Q67" s="121"/>
      <c r="R67" s="121"/>
      <c r="S67" s="121"/>
      <c r="T67" s="121"/>
      <c r="U67" s="121"/>
      <c r="V67" s="121"/>
      <c r="W67" s="121"/>
      <c r="X67" s="121"/>
      <c r="Y67" s="121"/>
      <c r="Z67" s="121"/>
      <c r="AA67" s="121"/>
      <c r="AB67" s="121"/>
    </row>
    <row r="68" ht="15.75" customHeight="1">
      <c r="A68" s="125"/>
      <c r="B68" s="125"/>
      <c r="C68" s="134"/>
      <c r="D68" s="135"/>
      <c r="E68" s="135"/>
      <c r="F68" s="135"/>
      <c r="G68" s="135"/>
      <c r="H68" s="135"/>
      <c r="I68" s="135"/>
      <c r="J68" s="151"/>
      <c r="K68" s="125"/>
      <c r="L68" s="125"/>
      <c r="M68" s="125"/>
      <c r="N68" s="125"/>
      <c r="O68" s="125"/>
      <c r="P68" s="121"/>
      <c r="Q68" s="121"/>
      <c r="R68" s="121"/>
      <c r="S68" s="121"/>
      <c r="T68" s="121"/>
      <c r="U68" s="121"/>
      <c r="V68" s="121"/>
      <c r="W68" s="121"/>
      <c r="X68" s="121"/>
      <c r="Y68" s="121"/>
      <c r="Z68" s="121"/>
      <c r="AA68" s="121"/>
      <c r="AB68" s="121"/>
    </row>
    <row r="69" ht="15.75" customHeight="1">
      <c r="A69" s="121"/>
      <c r="B69" s="122"/>
      <c r="C69" s="123"/>
      <c r="D69" s="123"/>
      <c r="E69" s="123"/>
      <c r="F69" s="123"/>
      <c r="G69" s="123"/>
      <c r="H69" s="123"/>
      <c r="I69" s="123"/>
      <c r="J69" s="123"/>
      <c r="K69" s="123"/>
      <c r="L69" s="123"/>
      <c r="M69" s="123"/>
      <c r="N69" s="123"/>
      <c r="O69" s="122"/>
      <c r="P69" s="121"/>
      <c r="Q69" s="121"/>
      <c r="R69" s="121"/>
      <c r="S69" s="121"/>
      <c r="T69" s="121"/>
      <c r="U69" s="121"/>
      <c r="V69" s="121"/>
      <c r="W69" s="121"/>
      <c r="X69" s="121"/>
      <c r="Y69" s="121"/>
      <c r="Z69" s="121"/>
      <c r="AA69" s="121"/>
      <c r="AB69" s="121"/>
    </row>
    <row r="70" ht="15.75" customHeight="1">
      <c r="A70" s="121"/>
      <c r="B70" s="122"/>
      <c r="C70" s="123"/>
      <c r="D70" s="123"/>
      <c r="E70" s="123"/>
      <c r="F70" s="123"/>
      <c r="G70" s="123"/>
      <c r="H70" s="123"/>
      <c r="I70" s="123"/>
      <c r="J70" s="123"/>
      <c r="K70" s="123"/>
      <c r="L70" s="123"/>
      <c r="M70" s="123"/>
      <c r="N70" s="123"/>
      <c r="O70" s="122"/>
      <c r="P70" s="121"/>
      <c r="Q70" s="121"/>
      <c r="R70" s="121"/>
      <c r="S70" s="121"/>
      <c r="T70" s="121"/>
      <c r="U70" s="121"/>
      <c r="V70" s="121"/>
      <c r="W70" s="121"/>
      <c r="X70" s="121"/>
      <c r="Y70" s="121"/>
      <c r="Z70" s="121"/>
      <c r="AA70" s="121"/>
      <c r="AB70" s="121"/>
    </row>
    <row r="71" ht="15.75" customHeight="1">
      <c r="A71" s="121"/>
      <c r="B71" s="122"/>
      <c r="C71" s="123"/>
      <c r="D71" s="123"/>
      <c r="E71" s="123"/>
      <c r="F71" s="123"/>
      <c r="G71" s="123"/>
      <c r="H71" s="123"/>
      <c r="I71" s="123"/>
      <c r="J71" s="123"/>
      <c r="K71" s="123"/>
      <c r="L71" s="123"/>
      <c r="M71" s="123"/>
      <c r="N71" s="123"/>
      <c r="O71" s="122"/>
      <c r="P71" s="121"/>
      <c r="Q71" s="121"/>
      <c r="R71" s="121"/>
      <c r="S71" s="121"/>
      <c r="T71" s="121"/>
      <c r="U71" s="121"/>
      <c r="V71" s="121"/>
      <c r="W71" s="121"/>
      <c r="X71" s="121"/>
      <c r="Y71" s="121"/>
      <c r="Z71" s="121"/>
      <c r="AA71" s="121"/>
      <c r="AB71" s="121"/>
    </row>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3:B3"/>
    <mergeCell ref="A4:B4"/>
    <mergeCell ref="F61:J61"/>
    <mergeCell ref="F63:H63"/>
  </mergeCells>
  <hyperlinks>
    <hyperlink r:id="rId1" ref="A13"/>
    <hyperlink r:id="rId2" ref="F61"/>
  </hyperlinks>
  <printOptions/>
  <pageMargins bottom="1.0" footer="0.0" header="0.0" left="0.75" right="0.75" top="1.0"/>
  <pageSetup orientation="portrait"/>
  <drawing r:id="rId3"/>
  <extLst>
    <ext uri="{05C60535-1F16-4fd2-B633-F4F36F0B64E0}">
      <x14:sparklineGroups>
        <x14:sparklineGroup displayEmptyCellsAs="gap">
          <x14:colorSeries rgb="FFFFFFFF"/>
          <x14:sparklines>
            <x14:sparkline>
              <xm:f>'Vue mensuelle des résultats'!C52:N52</xm:f>
              <xm:sqref>B52</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2.63" defaultRowHeight="15.0"/>
  <cols>
    <col customWidth="1" min="1" max="1" width="39.13"/>
    <col customWidth="1" min="2" max="2" width="31.88"/>
    <col customWidth="1" min="3" max="14" width="13.0"/>
    <col customWidth="1" min="15" max="15" width="20.13"/>
    <col customWidth="1" min="16" max="17" width="10.88"/>
    <col customWidth="1" min="18" max="21" width="9.13"/>
    <col customWidth="1" min="22" max="22" width="9.75"/>
    <col customWidth="1" min="23" max="23" width="9.13"/>
    <col customWidth="1" min="24" max="24" width="15.0"/>
    <col customWidth="1" min="25" max="25" width="11.88"/>
    <col customWidth="1" min="26" max="26" width="14.38"/>
    <col customWidth="1" min="27" max="27" width="14.25"/>
    <col customWidth="1" min="28" max="28" width="10.25"/>
  </cols>
  <sheetData>
    <row r="1" ht="56.25" customHeight="1">
      <c r="A1" s="21"/>
      <c r="B1" s="21"/>
      <c r="C1" s="22"/>
      <c r="D1" s="23"/>
      <c r="E1" s="23"/>
      <c r="F1" s="23"/>
      <c r="G1" s="23"/>
      <c r="H1" s="23"/>
      <c r="I1" s="23"/>
      <c r="J1" s="23"/>
      <c r="K1" s="23"/>
      <c r="L1" s="23"/>
      <c r="M1" s="23"/>
      <c r="N1" s="23"/>
      <c r="O1" s="24"/>
      <c r="P1" s="25"/>
      <c r="Q1" s="25"/>
      <c r="R1" s="25"/>
      <c r="S1" s="25"/>
      <c r="T1" s="25"/>
      <c r="U1" s="25"/>
      <c r="V1" s="25"/>
      <c r="W1" s="25"/>
      <c r="X1" s="25"/>
      <c r="Y1" s="25"/>
      <c r="Z1" s="25"/>
      <c r="AA1" s="25"/>
      <c r="AB1" s="25"/>
    </row>
    <row r="2" ht="57.75" customHeight="1">
      <c r="A2" s="26" t="s">
        <v>13</v>
      </c>
      <c r="B2" s="27"/>
      <c r="C2" s="136"/>
      <c r="D2" s="29"/>
      <c r="E2" s="29"/>
      <c r="F2" s="30"/>
      <c r="G2" s="30"/>
      <c r="H2" s="30"/>
      <c r="I2" s="30"/>
      <c r="J2" s="30"/>
      <c r="K2" s="30"/>
      <c r="L2" s="30"/>
      <c r="M2" s="30"/>
      <c r="N2" s="30"/>
      <c r="O2" s="31"/>
      <c r="P2" s="32"/>
      <c r="Q2" s="32"/>
      <c r="R2" s="32"/>
      <c r="S2" s="32"/>
      <c r="T2" s="32"/>
      <c r="U2" s="32"/>
      <c r="V2" s="32"/>
      <c r="W2" s="32"/>
      <c r="X2" s="32"/>
      <c r="Y2" s="32"/>
      <c r="Z2" s="32"/>
      <c r="AA2" s="32"/>
      <c r="AB2" s="32"/>
    </row>
    <row r="3" ht="27.75" customHeight="1">
      <c r="A3" s="33" t="s">
        <v>14</v>
      </c>
      <c r="B3" s="34"/>
      <c r="C3" s="35"/>
      <c r="D3" s="36"/>
      <c r="E3" s="36"/>
      <c r="F3" s="37"/>
      <c r="G3" s="38"/>
      <c r="H3" s="38"/>
      <c r="I3" s="38"/>
      <c r="J3" s="38"/>
      <c r="K3" s="38"/>
      <c r="L3" s="38"/>
      <c r="M3" s="38"/>
      <c r="N3" s="38"/>
      <c r="O3" s="39"/>
      <c r="P3" s="40"/>
      <c r="Q3" s="40"/>
      <c r="R3" s="40"/>
      <c r="S3" s="40"/>
      <c r="T3" s="40"/>
      <c r="U3" s="40"/>
      <c r="V3" s="40"/>
      <c r="W3" s="40"/>
      <c r="X3" s="40"/>
      <c r="Y3" s="40"/>
      <c r="Z3" s="40"/>
      <c r="AA3" s="40"/>
      <c r="AB3" s="40"/>
    </row>
    <row r="4" ht="27.75" customHeight="1">
      <c r="A4" s="41"/>
      <c r="B4" s="34"/>
      <c r="C4" s="42" t="s">
        <v>15</v>
      </c>
      <c r="D4" s="36"/>
      <c r="E4" s="43"/>
      <c r="F4" s="37"/>
      <c r="G4" s="38"/>
      <c r="H4" s="38"/>
      <c r="I4" s="38"/>
      <c r="J4" s="38"/>
      <c r="K4" s="38"/>
      <c r="L4" s="38"/>
      <c r="M4" s="38"/>
      <c r="N4" s="38"/>
      <c r="O4" s="39"/>
      <c r="P4" s="40"/>
      <c r="Q4" s="40"/>
      <c r="R4" s="40"/>
      <c r="S4" s="40"/>
      <c r="T4" s="40"/>
      <c r="U4" s="40"/>
      <c r="V4" s="40"/>
      <c r="W4" s="40"/>
      <c r="X4" s="40"/>
      <c r="Y4" s="40"/>
      <c r="Z4" s="40"/>
      <c r="AA4" s="40"/>
      <c r="AB4" s="40"/>
    </row>
    <row r="5" ht="15.75" customHeight="1">
      <c r="A5" s="44"/>
      <c r="B5" s="45" t="s">
        <v>16</v>
      </c>
      <c r="C5" s="137" t="s">
        <v>154</v>
      </c>
      <c r="D5" s="137" t="s">
        <v>155</v>
      </c>
      <c r="E5" s="137" t="s">
        <v>126</v>
      </c>
      <c r="F5" s="137" t="s">
        <v>156</v>
      </c>
      <c r="G5" s="137" t="s">
        <v>128</v>
      </c>
      <c r="H5" s="137" t="s">
        <v>129</v>
      </c>
      <c r="I5" s="137" t="s">
        <v>157</v>
      </c>
      <c r="J5" s="137" t="s">
        <v>131</v>
      </c>
      <c r="K5" s="137" t="s">
        <v>158</v>
      </c>
      <c r="L5" s="137" t="s">
        <v>159</v>
      </c>
      <c r="M5" s="137" t="s">
        <v>160</v>
      </c>
      <c r="N5" s="137" t="s">
        <v>161</v>
      </c>
      <c r="O5" s="48" t="s">
        <v>29</v>
      </c>
      <c r="P5" s="49" t="s">
        <v>30</v>
      </c>
      <c r="Q5" s="49" t="s">
        <v>31</v>
      </c>
      <c r="R5" s="49" t="s">
        <v>32</v>
      </c>
      <c r="S5" s="49" t="s">
        <v>33</v>
      </c>
      <c r="T5" s="49" t="s">
        <v>34</v>
      </c>
      <c r="U5" s="49" t="s">
        <v>35</v>
      </c>
      <c r="V5" s="49" t="s">
        <v>36</v>
      </c>
      <c r="W5" s="49" t="s">
        <v>37</v>
      </c>
      <c r="X5" s="49" t="s">
        <v>38</v>
      </c>
      <c r="Y5" s="49" t="s">
        <v>39</v>
      </c>
      <c r="Z5" s="49" t="s">
        <v>40</v>
      </c>
      <c r="AA5" s="49" t="s">
        <v>41</v>
      </c>
      <c r="AB5" s="50" t="s">
        <v>42</v>
      </c>
    </row>
    <row r="6" ht="15.75" customHeight="1">
      <c r="A6" s="51"/>
      <c r="B6" s="52"/>
      <c r="C6" s="53"/>
      <c r="D6" s="53"/>
      <c r="E6" s="53"/>
      <c r="F6" s="53"/>
      <c r="G6" s="53"/>
      <c r="H6" s="53"/>
      <c r="I6" s="53"/>
      <c r="J6" s="53"/>
      <c r="K6" s="53"/>
      <c r="L6" s="53"/>
      <c r="M6" s="53"/>
      <c r="N6" s="53"/>
      <c r="O6" s="56"/>
      <c r="P6" s="57"/>
      <c r="Q6" s="57"/>
      <c r="R6" s="57"/>
      <c r="S6" s="57"/>
      <c r="T6" s="57"/>
      <c r="U6" s="57"/>
      <c r="V6" s="57"/>
      <c r="W6" s="57"/>
      <c r="X6" s="57"/>
      <c r="Y6" s="57"/>
      <c r="Z6" s="57"/>
      <c r="AA6" s="57"/>
      <c r="AB6" s="57"/>
    </row>
    <row r="7" ht="38.25" customHeight="1">
      <c r="A7" s="58" t="s">
        <v>95</v>
      </c>
      <c r="B7" s="52"/>
      <c r="C7" s="53"/>
      <c r="D7" s="53"/>
      <c r="E7" s="53"/>
      <c r="F7" s="53"/>
      <c r="G7" s="53"/>
      <c r="H7" s="53"/>
      <c r="I7" s="53"/>
      <c r="J7" s="53"/>
      <c r="K7" s="53"/>
      <c r="L7" s="53"/>
      <c r="M7" s="53"/>
      <c r="N7" s="53"/>
      <c r="O7" s="56"/>
      <c r="P7" s="60" t="s">
        <v>96</v>
      </c>
      <c r="Q7" s="57"/>
      <c r="R7" s="57"/>
      <c r="S7" s="57"/>
      <c r="T7" s="57"/>
      <c r="U7" s="57"/>
      <c r="V7" s="57"/>
      <c r="W7" s="57"/>
      <c r="X7" s="57"/>
      <c r="Y7" s="57"/>
      <c r="Z7" s="57"/>
      <c r="AA7" s="57"/>
      <c r="AB7" s="57"/>
    </row>
    <row r="8" ht="27.0" customHeight="1">
      <c r="A8" s="61" t="s">
        <v>107</v>
      </c>
      <c r="B8" s="62" t="str">
        <f>IFERROR(__xludf.DUMMYFUNCTION("IFERROR(SPARKLINE(C8:N8),""Enter monthly sales ➜"")"),"")</f>
        <v/>
      </c>
      <c r="C8" s="63">
        <v>100000.0</v>
      </c>
      <c r="D8" s="63">
        <v>100000.0</v>
      </c>
      <c r="E8" s="63">
        <v>100000.0</v>
      </c>
      <c r="F8" s="63">
        <v>100000.0</v>
      </c>
      <c r="G8" s="63">
        <v>100000.0</v>
      </c>
      <c r="H8" s="63">
        <v>100000.0</v>
      </c>
      <c r="I8" s="63">
        <v>100000.0</v>
      </c>
      <c r="J8" s="63">
        <v>100000.0</v>
      </c>
      <c r="K8" s="63">
        <v>100000.0</v>
      </c>
      <c r="L8" s="63">
        <v>100000.0</v>
      </c>
      <c r="M8" s="63">
        <v>100000.0</v>
      </c>
      <c r="N8" s="63">
        <v>100000.0</v>
      </c>
      <c r="O8" s="138">
        <f t="shared" ref="O8:O12" si="2">SUM(C8:N8)</f>
        <v>1200000</v>
      </c>
      <c r="P8" s="67">
        <f t="shared" ref="P8:AB8" si="1">IFERROR(C8/C12,"")</f>
        <v>0.7692307692</v>
      </c>
      <c r="Q8" s="67">
        <f t="shared" si="1"/>
        <v>0.7692307692</v>
      </c>
      <c r="R8" s="67">
        <f t="shared" si="1"/>
        <v>0.7692307692</v>
      </c>
      <c r="S8" s="67">
        <f t="shared" si="1"/>
        <v>0.7692307692</v>
      </c>
      <c r="T8" s="67">
        <f t="shared" si="1"/>
        <v>0.7692307692</v>
      </c>
      <c r="U8" s="67">
        <f t="shared" si="1"/>
        <v>0.7692307692</v>
      </c>
      <c r="V8" s="67">
        <f t="shared" si="1"/>
        <v>0.7692307692</v>
      </c>
      <c r="W8" s="67">
        <f t="shared" si="1"/>
        <v>0.7692307692</v>
      </c>
      <c r="X8" s="67">
        <f t="shared" si="1"/>
        <v>0.7692307692</v>
      </c>
      <c r="Y8" s="67">
        <f t="shared" si="1"/>
        <v>0.7692307692</v>
      </c>
      <c r="Z8" s="67">
        <f t="shared" si="1"/>
        <v>0.7692307692</v>
      </c>
      <c r="AA8" s="67">
        <f t="shared" si="1"/>
        <v>0.7692307692</v>
      </c>
      <c r="AB8" s="67">
        <f t="shared" si="1"/>
        <v>0.7692307692</v>
      </c>
    </row>
    <row r="9" ht="27.0" customHeight="1">
      <c r="A9" s="61" t="s">
        <v>174</v>
      </c>
      <c r="B9" s="62" t="str">
        <f>IFERROR(__xludf.DUMMYFUNCTION("IFERROR(SPARKLINE(C9:N9),""Enter monthly sales ➜"")"),"")</f>
        <v/>
      </c>
      <c r="C9" s="63">
        <v>20000.0</v>
      </c>
      <c r="D9" s="63">
        <v>20000.0</v>
      </c>
      <c r="E9" s="63">
        <v>20000.0</v>
      </c>
      <c r="F9" s="63">
        <v>20000.0</v>
      </c>
      <c r="G9" s="63">
        <v>20000.0</v>
      </c>
      <c r="H9" s="63">
        <v>20000.0</v>
      </c>
      <c r="I9" s="63">
        <v>20000.0</v>
      </c>
      <c r="J9" s="63">
        <v>20000.0</v>
      </c>
      <c r="K9" s="63">
        <v>20000.0</v>
      </c>
      <c r="L9" s="63">
        <v>20000.0</v>
      </c>
      <c r="M9" s="63">
        <v>20000.0</v>
      </c>
      <c r="N9" s="63">
        <v>20000.0</v>
      </c>
      <c r="O9" s="139">
        <f t="shared" si="2"/>
        <v>240000</v>
      </c>
      <c r="P9" s="67">
        <f t="shared" ref="P9:AB9" si="3">IFERROR(C9/C12,"")</f>
        <v>0.1538461538</v>
      </c>
      <c r="Q9" s="67">
        <f t="shared" si="3"/>
        <v>0.1538461538</v>
      </c>
      <c r="R9" s="67">
        <f t="shared" si="3"/>
        <v>0.1538461538</v>
      </c>
      <c r="S9" s="67">
        <f t="shared" si="3"/>
        <v>0.1538461538</v>
      </c>
      <c r="T9" s="67">
        <f t="shared" si="3"/>
        <v>0.1538461538</v>
      </c>
      <c r="U9" s="67">
        <f t="shared" si="3"/>
        <v>0.1538461538</v>
      </c>
      <c r="V9" s="67">
        <f t="shared" si="3"/>
        <v>0.1538461538</v>
      </c>
      <c r="W9" s="67">
        <f t="shared" si="3"/>
        <v>0.1538461538</v>
      </c>
      <c r="X9" s="67">
        <f t="shared" si="3"/>
        <v>0.1538461538</v>
      </c>
      <c r="Y9" s="67">
        <f t="shared" si="3"/>
        <v>0.1538461538</v>
      </c>
      <c r="Z9" s="67">
        <f t="shared" si="3"/>
        <v>0.1538461538</v>
      </c>
      <c r="AA9" s="67">
        <f t="shared" si="3"/>
        <v>0.1538461538</v>
      </c>
      <c r="AB9" s="67">
        <f t="shared" si="3"/>
        <v>0.1538461538</v>
      </c>
    </row>
    <row r="10" ht="27.0" customHeight="1">
      <c r="A10" s="61" t="s">
        <v>175</v>
      </c>
      <c r="B10" s="62" t="str">
        <f>IFERROR(__xludf.DUMMYFUNCTION("IFERROR(SPARKLINE(C10:N10),""Enter monthly sales ➜"")"),"")</f>
        <v/>
      </c>
      <c r="C10" s="63">
        <v>10000.0</v>
      </c>
      <c r="D10" s="63">
        <v>10000.0</v>
      </c>
      <c r="E10" s="63">
        <v>10000.0</v>
      </c>
      <c r="F10" s="63">
        <v>10000.0</v>
      </c>
      <c r="G10" s="63">
        <v>10000.0</v>
      </c>
      <c r="H10" s="63">
        <v>10000.0</v>
      </c>
      <c r="I10" s="63">
        <v>10000.0</v>
      </c>
      <c r="J10" s="63">
        <v>10000.0</v>
      </c>
      <c r="K10" s="63">
        <v>10000.0</v>
      </c>
      <c r="L10" s="63">
        <v>10000.0</v>
      </c>
      <c r="M10" s="63">
        <v>10000.0</v>
      </c>
      <c r="N10" s="63">
        <v>10000.0</v>
      </c>
      <c r="O10" s="139">
        <f t="shared" si="2"/>
        <v>120000</v>
      </c>
      <c r="P10" s="83">
        <f t="shared" ref="P10:AB10" si="4">IFERROR(C10/C12,"")</f>
        <v>0.07692307692</v>
      </c>
      <c r="Q10" s="83">
        <f t="shared" si="4"/>
        <v>0.07692307692</v>
      </c>
      <c r="R10" s="83">
        <f t="shared" si="4"/>
        <v>0.07692307692</v>
      </c>
      <c r="S10" s="83">
        <f t="shared" si="4"/>
        <v>0.07692307692</v>
      </c>
      <c r="T10" s="83">
        <f t="shared" si="4"/>
        <v>0.07692307692</v>
      </c>
      <c r="U10" s="83">
        <f t="shared" si="4"/>
        <v>0.07692307692</v>
      </c>
      <c r="V10" s="83">
        <f t="shared" si="4"/>
        <v>0.07692307692</v>
      </c>
      <c r="W10" s="83">
        <f t="shared" si="4"/>
        <v>0.07692307692</v>
      </c>
      <c r="X10" s="83">
        <f t="shared" si="4"/>
        <v>0.07692307692</v>
      </c>
      <c r="Y10" s="83">
        <f t="shared" si="4"/>
        <v>0.07692307692</v>
      </c>
      <c r="Z10" s="83">
        <f t="shared" si="4"/>
        <v>0.07692307692</v>
      </c>
      <c r="AA10" s="83">
        <f t="shared" si="4"/>
        <v>0.07692307692</v>
      </c>
      <c r="AB10" s="83">
        <f t="shared" si="4"/>
        <v>0.07692307692</v>
      </c>
    </row>
    <row r="11" ht="27.0" customHeight="1">
      <c r="A11" s="61" t="s">
        <v>112</v>
      </c>
      <c r="B11" s="140" t="str">
        <f>IFERROR(SPARKLINE(C11:N11),"Entrer le total des ventes mensuelles ➜")</f>
        <v>Entrer le total des ventes mensuelles ➜</v>
      </c>
      <c r="C11" s="63"/>
      <c r="D11" s="63"/>
      <c r="E11" s="63"/>
      <c r="F11" s="63"/>
      <c r="G11" s="63"/>
      <c r="H11" s="63"/>
      <c r="I11" s="63"/>
      <c r="J11" s="63"/>
      <c r="K11" s="63"/>
      <c r="L11" s="63"/>
      <c r="M11" s="63"/>
      <c r="N11" s="63"/>
      <c r="O11" s="139">
        <f t="shared" si="2"/>
        <v>0</v>
      </c>
      <c r="P11" s="83">
        <f>IFERROR(C11/C$12,"")</f>
        <v>0</v>
      </c>
      <c r="Q11" s="83">
        <f t="shared" ref="Q11:AB11" si="5">IFERROR(D11/D12,"")</f>
        <v>0</v>
      </c>
      <c r="R11" s="83">
        <f t="shared" si="5"/>
        <v>0</v>
      </c>
      <c r="S11" s="83">
        <f t="shared" si="5"/>
        <v>0</v>
      </c>
      <c r="T11" s="83">
        <f t="shared" si="5"/>
        <v>0</v>
      </c>
      <c r="U11" s="83">
        <f t="shared" si="5"/>
        <v>0</v>
      </c>
      <c r="V11" s="83">
        <f t="shared" si="5"/>
        <v>0</v>
      </c>
      <c r="W11" s="83">
        <f t="shared" si="5"/>
        <v>0</v>
      </c>
      <c r="X11" s="83">
        <f t="shared" si="5"/>
        <v>0</v>
      </c>
      <c r="Y11" s="83">
        <f t="shared" si="5"/>
        <v>0</v>
      </c>
      <c r="Z11" s="83">
        <f t="shared" si="5"/>
        <v>0</v>
      </c>
      <c r="AA11" s="83">
        <f t="shared" si="5"/>
        <v>0</v>
      </c>
      <c r="AB11" s="83">
        <f t="shared" si="5"/>
        <v>0</v>
      </c>
    </row>
    <row r="12" ht="30.0" customHeight="1">
      <c r="A12" s="73" t="s">
        <v>104</v>
      </c>
      <c r="B12" s="74" t="str">
        <f>IFERROR(__xludf.DUMMYFUNCTION("IFERROR(SPARKLINE(C12:N12),""Total"")"),"")</f>
        <v/>
      </c>
      <c r="C12" s="75">
        <f t="shared" ref="C12:N12" si="6">IF((SUM(C8:C11)&gt;0),SUM(C8:C11),"—")</f>
        <v>130000</v>
      </c>
      <c r="D12" s="75">
        <f t="shared" si="6"/>
        <v>130000</v>
      </c>
      <c r="E12" s="75">
        <f t="shared" si="6"/>
        <v>130000</v>
      </c>
      <c r="F12" s="75">
        <f t="shared" si="6"/>
        <v>130000</v>
      </c>
      <c r="G12" s="75">
        <f t="shared" si="6"/>
        <v>130000</v>
      </c>
      <c r="H12" s="75">
        <f t="shared" si="6"/>
        <v>130000</v>
      </c>
      <c r="I12" s="75">
        <f t="shared" si="6"/>
        <v>130000</v>
      </c>
      <c r="J12" s="75">
        <f t="shared" si="6"/>
        <v>130000</v>
      </c>
      <c r="K12" s="75">
        <f t="shared" si="6"/>
        <v>130000</v>
      </c>
      <c r="L12" s="75">
        <f t="shared" si="6"/>
        <v>130000</v>
      </c>
      <c r="M12" s="75">
        <f t="shared" si="6"/>
        <v>130000</v>
      </c>
      <c r="N12" s="75">
        <f t="shared" si="6"/>
        <v>130000</v>
      </c>
      <c r="O12" s="76">
        <f t="shared" si="2"/>
        <v>1560000</v>
      </c>
      <c r="P12" s="77" t="s">
        <v>105</v>
      </c>
      <c r="Q12" s="77" t="s">
        <v>105</v>
      </c>
      <c r="R12" s="77" t="s">
        <v>105</v>
      </c>
      <c r="S12" s="77" t="s">
        <v>105</v>
      </c>
      <c r="T12" s="77" t="s">
        <v>105</v>
      </c>
      <c r="U12" s="77" t="s">
        <v>105</v>
      </c>
      <c r="V12" s="77" t="s">
        <v>105</v>
      </c>
      <c r="W12" s="77" t="s">
        <v>105</v>
      </c>
      <c r="X12" s="77" t="s">
        <v>105</v>
      </c>
      <c r="Y12" s="77" t="s">
        <v>105</v>
      </c>
      <c r="Z12" s="77" t="s">
        <v>105</v>
      </c>
      <c r="AA12" s="77" t="s">
        <v>105</v>
      </c>
      <c r="AB12" s="77" t="s">
        <v>105</v>
      </c>
    </row>
    <row r="13" ht="15.75" customHeight="1">
      <c r="A13" s="78"/>
      <c r="B13" s="52"/>
      <c r="C13" s="79"/>
      <c r="D13" s="79"/>
      <c r="E13" s="79"/>
      <c r="F13" s="79"/>
      <c r="G13" s="79"/>
      <c r="H13" s="79"/>
      <c r="I13" s="79"/>
      <c r="J13" s="79"/>
      <c r="K13" s="79"/>
      <c r="L13" s="79"/>
      <c r="M13" s="79"/>
      <c r="N13" s="79"/>
      <c r="O13" s="80"/>
      <c r="P13" s="57"/>
      <c r="Q13" s="57"/>
      <c r="R13" s="57"/>
      <c r="S13" s="57"/>
      <c r="T13" s="57"/>
      <c r="U13" s="57"/>
      <c r="V13" s="57"/>
      <c r="W13" s="57"/>
      <c r="X13" s="57"/>
      <c r="Y13" s="57"/>
      <c r="Z13" s="57"/>
      <c r="AA13" s="57"/>
      <c r="AB13" s="57"/>
    </row>
    <row r="14" ht="47.25" customHeight="1">
      <c r="A14" s="81" t="s">
        <v>176</v>
      </c>
      <c r="B14" s="52"/>
      <c r="C14" s="79"/>
      <c r="D14" s="79"/>
      <c r="E14" s="79"/>
      <c r="F14" s="79"/>
      <c r="G14" s="79"/>
      <c r="H14" s="79"/>
      <c r="I14" s="79"/>
      <c r="J14" s="79"/>
      <c r="K14" s="79"/>
      <c r="L14" s="79"/>
      <c r="M14" s="79"/>
      <c r="N14" s="79"/>
      <c r="O14" s="56"/>
      <c r="P14" s="60" t="s">
        <v>165</v>
      </c>
      <c r="Q14" s="57"/>
      <c r="R14" s="57"/>
      <c r="S14" s="57"/>
      <c r="T14" s="57"/>
      <c r="U14" s="57"/>
      <c r="V14" s="57"/>
      <c r="W14" s="57"/>
      <c r="X14" s="57"/>
      <c r="Y14" s="57"/>
      <c r="Z14" s="57"/>
      <c r="AA14" s="57"/>
      <c r="AB14" s="57"/>
    </row>
    <row r="15" ht="30.0" customHeight="1">
      <c r="A15" s="61" t="s">
        <v>107</v>
      </c>
      <c r="B15" s="62" t="str">
        <f>IFERROR(__xludf.DUMMYFUNCTION("IFERROR(SPARKLINE(C15:N15),""Enter monthly COGS ➜"")"),"")</f>
        <v/>
      </c>
      <c r="C15" s="63">
        <v>50000.0</v>
      </c>
      <c r="D15" s="63">
        <v>50000.0</v>
      </c>
      <c r="E15" s="63">
        <v>50000.0</v>
      </c>
      <c r="F15" s="63">
        <v>50000.0</v>
      </c>
      <c r="G15" s="63">
        <v>50000.0</v>
      </c>
      <c r="H15" s="63">
        <v>50000.0</v>
      </c>
      <c r="I15" s="63">
        <v>50000.0</v>
      </c>
      <c r="J15" s="63">
        <v>50000.0</v>
      </c>
      <c r="K15" s="63">
        <v>50000.0</v>
      </c>
      <c r="L15" s="63">
        <v>50000.0</v>
      </c>
      <c r="M15" s="63">
        <v>50000.0</v>
      </c>
      <c r="N15" s="63">
        <v>50000.0</v>
      </c>
      <c r="O15" s="107">
        <f t="shared" ref="O15:O18" si="8">SUM(C15:N15)</f>
        <v>600000</v>
      </c>
      <c r="P15" s="83">
        <f t="shared" ref="P15:AB15" si="7">IFERROR(C15/C$18,"")</f>
        <v>0.7142857143</v>
      </c>
      <c r="Q15" s="83">
        <f t="shared" si="7"/>
        <v>0.6666666667</v>
      </c>
      <c r="R15" s="83">
        <f t="shared" si="7"/>
        <v>0.6666666667</v>
      </c>
      <c r="S15" s="83">
        <f t="shared" si="7"/>
        <v>0.6666666667</v>
      </c>
      <c r="T15" s="83">
        <f t="shared" si="7"/>
        <v>0.6666666667</v>
      </c>
      <c r="U15" s="83">
        <f t="shared" si="7"/>
        <v>0.6666666667</v>
      </c>
      <c r="V15" s="83">
        <f t="shared" si="7"/>
        <v>0.6666666667</v>
      </c>
      <c r="W15" s="83">
        <f t="shared" si="7"/>
        <v>0.6666666667</v>
      </c>
      <c r="X15" s="83">
        <f t="shared" si="7"/>
        <v>0.6666666667</v>
      </c>
      <c r="Y15" s="83">
        <f t="shared" si="7"/>
        <v>0.6666666667</v>
      </c>
      <c r="Z15" s="83">
        <f t="shared" si="7"/>
        <v>0.6666666667</v>
      </c>
      <c r="AA15" s="83">
        <f t="shared" si="7"/>
        <v>0.6666666667</v>
      </c>
      <c r="AB15" s="83">
        <f t="shared" si="7"/>
        <v>0.6703910615</v>
      </c>
    </row>
    <row r="16" ht="30.0" customHeight="1">
      <c r="A16" s="61" t="s">
        <v>177</v>
      </c>
      <c r="B16" s="62" t="str">
        <f>IFERROR(__xludf.DUMMYFUNCTION("IFERROR(SPARKLINE(C16:N16),""Enter monthly COGS ➜"")"),"")</f>
        <v/>
      </c>
      <c r="C16" s="63">
        <v>10000.0</v>
      </c>
      <c r="D16" s="63">
        <v>10000.0</v>
      </c>
      <c r="E16" s="63">
        <v>10000.0</v>
      </c>
      <c r="F16" s="63">
        <v>10000.0</v>
      </c>
      <c r="G16" s="63">
        <v>10000.0</v>
      </c>
      <c r="H16" s="63">
        <v>10000.0</v>
      </c>
      <c r="I16" s="63">
        <v>10000.0</v>
      </c>
      <c r="J16" s="63">
        <v>10000.0</v>
      </c>
      <c r="K16" s="63">
        <v>10000.0</v>
      </c>
      <c r="L16" s="63">
        <v>10000.0</v>
      </c>
      <c r="M16" s="63">
        <v>10000.0</v>
      </c>
      <c r="N16" s="63">
        <v>10000.0</v>
      </c>
      <c r="O16" s="109">
        <f t="shared" si="8"/>
        <v>120000</v>
      </c>
      <c r="P16" s="83">
        <f t="shared" ref="P16:AB16" si="9">IFERROR(C16/C$18,"")</f>
        <v>0.1428571429</v>
      </c>
      <c r="Q16" s="83">
        <f t="shared" si="9"/>
        <v>0.1333333333</v>
      </c>
      <c r="R16" s="83">
        <f t="shared" si="9"/>
        <v>0.1333333333</v>
      </c>
      <c r="S16" s="83">
        <f t="shared" si="9"/>
        <v>0.1333333333</v>
      </c>
      <c r="T16" s="83">
        <f t="shared" si="9"/>
        <v>0.1333333333</v>
      </c>
      <c r="U16" s="83">
        <f t="shared" si="9"/>
        <v>0.1333333333</v>
      </c>
      <c r="V16" s="83">
        <f t="shared" si="9"/>
        <v>0.1333333333</v>
      </c>
      <c r="W16" s="83">
        <f t="shared" si="9"/>
        <v>0.1333333333</v>
      </c>
      <c r="X16" s="83">
        <f t="shared" si="9"/>
        <v>0.1333333333</v>
      </c>
      <c r="Y16" s="83">
        <f t="shared" si="9"/>
        <v>0.1333333333</v>
      </c>
      <c r="Z16" s="83">
        <f t="shared" si="9"/>
        <v>0.1333333333</v>
      </c>
      <c r="AA16" s="83">
        <f t="shared" si="9"/>
        <v>0.1333333333</v>
      </c>
      <c r="AB16" s="83">
        <f t="shared" si="9"/>
        <v>0.1340782123</v>
      </c>
    </row>
    <row r="17" ht="30.0" customHeight="1">
      <c r="A17" s="61" t="s">
        <v>112</v>
      </c>
      <c r="B17" s="62" t="str">
        <f>IFERROR(__xludf.DUMMYFUNCTION("IFERROR(SPARKLINE(C17:N17),""Enter monthly COGS ➜"")"),"")</f>
        <v/>
      </c>
      <c r="C17" s="63">
        <v>10000.0</v>
      </c>
      <c r="D17" s="63">
        <v>15000.0</v>
      </c>
      <c r="E17" s="63">
        <v>15000.0</v>
      </c>
      <c r="F17" s="63">
        <v>15000.0</v>
      </c>
      <c r="G17" s="63">
        <v>15000.0</v>
      </c>
      <c r="H17" s="63">
        <v>15000.0</v>
      </c>
      <c r="I17" s="63">
        <v>15000.0</v>
      </c>
      <c r="J17" s="63">
        <v>15000.0</v>
      </c>
      <c r="K17" s="63">
        <v>15000.0</v>
      </c>
      <c r="L17" s="63">
        <v>15000.0</v>
      </c>
      <c r="M17" s="63">
        <v>15000.0</v>
      </c>
      <c r="N17" s="63">
        <v>15000.0</v>
      </c>
      <c r="O17" s="109">
        <f t="shared" si="8"/>
        <v>175000</v>
      </c>
      <c r="P17" s="83">
        <f t="shared" ref="P17:AB17" si="10">IFERROR(C17/C$18,"")</f>
        <v>0.1428571429</v>
      </c>
      <c r="Q17" s="83">
        <f t="shared" si="10"/>
        <v>0.2</v>
      </c>
      <c r="R17" s="83">
        <f t="shared" si="10"/>
        <v>0.2</v>
      </c>
      <c r="S17" s="83">
        <f t="shared" si="10"/>
        <v>0.2</v>
      </c>
      <c r="T17" s="83">
        <f t="shared" si="10"/>
        <v>0.2</v>
      </c>
      <c r="U17" s="83">
        <f t="shared" si="10"/>
        <v>0.2</v>
      </c>
      <c r="V17" s="83">
        <f t="shared" si="10"/>
        <v>0.2</v>
      </c>
      <c r="W17" s="83">
        <f t="shared" si="10"/>
        <v>0.2</v>
      </c>
      <c r="X17" s="83">
        <f t="shared" si="10"/>
        <v>0.2</v>
      </c>
      <c r="Y17" s="83">
        <f t="shared" si="10"/>
        <v>0.2</v>
      </c>
      <c r="Z17" s="83">
        <f t="shared" si="10"/>
        <v>0.2</v>
      </c>
      <c r="AA17" s="83">
        <f t="shared" si="10"/>
        <v>0.2</v>
      </c>
      <c r="AB17" s="83">
        <f t="shared" si="10"/>
        <v>0.1955307263</v>
      </c>
    </row>
    <row r="18" ht="30.0" customHeight="1">
      <c r="A18" s="73" t="s">
        <v>113</v>
      </c>
      <c r="B18" s="74" t="str">
        <f>IFERROR(__xludf.DUMMYFUNCTION("IFERROR(SPARKLINE(C18:N18),""Total"")"),"")</f>
        <v/>
      </c>
      <c r="C18" s="75">
        <f t="shared" ref="C18:N18" si="11">IF((SUM(C15:C17)&gt;0),SUM(C15:C17),"—")</f>
        <v>70000</v>
      </c>
      <c r="D18" s="75">
        <f t="shared" si="11"/>
        <v>75000</v>
      </c>
      <c r="E18" s="75">
        <f t="shared" si="11"/>
        <v>75000</v>
      </c>
      <c r="F18" s="75">
        <f t="shared" si="11"/>
        <v>75000</v>
      </c>
      <c r="G18" s="75">
        <f t="shared" si="11"/>
        <v>75000</v>
      </c>
      <c r="H18" s="75">
        <f t="shared" si="11"/>
        <v>75000</v>
      </c>
      <c r="I18" s="75">
        <f t="shared" si="11"/>
        <v>75000</v>
      </c>
      <c r="J18" s="75">
        <f t="shared" si="11"/>
        <v>75000</v>
      </c>
      <c r="K18" s="75">
        <f t="shared" si="11"/>
        <v>75000</v>
      </c>
      <c r="L18" s="75">
        <f t="shared" si="11"/>
        <v>75000</v>
      </c>
      <c r="M18" s="75">
        <f t="shared" si="11"/>
        <v>75000</v>
      </c>
      <c r="N18" s="75">
        <f t="shared" si="11"/>
        <v>75000</v>
      </c>
      <c r="O18" s="76">
        <f t="shared" si="8"/>
        <v>895000</v>
      </c>
      <c r="P18" s="87" t="s">
        <v>105</v>
      </c>
      <c r="Q18" s="87" t="s">
        <v>105</v>
      </c>
      <c r="R18" s="87" t="s">
        <v>105</v>
      </c>
      <c r="S18" s="87" t="s">
        <v>105</v>
      </c>
      <c r="T18" s="87" t="s">
        <v>105</v>
      </c>
      <c r="U18" s="87" t="s">
        <v>105</v>
      </c>
      <c r="V18" s="87" t="s">
        <v>105</v>
      </c>
      <c r="W18" s="87" t="s">
        <v>105</v>
      </c>
      <c r="X18" s="87" t="s">
        <v>105</v>
      </c>
      <c r="Y18" s="87" t="s">
        <v>105</v>
      </c>
      <c r="Z18" s="87" t="s">
        <v>105</v>
      </c>
      <c r="AA18" s="87" t="s">
        <v>105</v>
      </c>
      <c r="AB18" s="87" t="s">
        <v>105</v>
      </c>
    </row>
    <row r="19" ht="15.75" customHeight="1">
      <c r="A19" s="93"/>
      <c r="B19" s="94"/>
      <c r="C19" s="95"/>
      <c r="D19" s="95"/>
      <c r="E19" s="95"/>
      <c r="F19" s="95"/>
      <c r="G19" s="95"/>
      <c r="H19" s="95"/>
      <c r="I19" s="95"/>
      <c r="J19" s="95"/>
      <c r="K19" s="95"/>
      <c r="L19" s="95"/>
      <c r="M19" s="95"/>
      <c r="N19" s="95"/>
      <c r="O19" s="96"/>
      <c r="P19" s="97"/>
      <c r="Q19" s="97"/>
      <c r="R19" s="97"/>
      <c r="S19" s="97"/>
      <c r="T19" s="97"/>
      <c r="U19" s="97"/>
      <c r="V19" s="97"/>
      <c r="W19" s="97"/>
      <c r="X19" s="97"/>
      <c r="Y19" s="97"/>
      <c r="Z19" s="97"/>
      <c r="AA19" s="97"/>
      <c r="AB19" s="97"/>
    </row>
    <row r="20" ht="38.25" customHeight="1">
      <c r="A20" s="58" t="s">
        <v>115</v>
      </c>
      <c r="B20" s="52"/>
      <c r="C20" s="79"/>
      <c r="D20" s="79"/>
      <c r="E20" s="79"/>
      <c r="F20" s="79"/>
      <c r="G20" s="79"/>
      <c r="H20" s="79"/>
      <c r="I20" s="79"/>
      <c r="J20" s="79"/>
      <c r="K20" s="79"/>
      <c r="L20" s="79"/>
      <c r="M20" s="79"/>
      <c r="N20" s="79"/>
      <c r="O20" s="56"/>
      <c r="P20" s="60" t="s">
        <v>167</v>
      </c>
      <c r="Q20" s="57"/>
      <c r="R20" s="57"/>
      <c r="S20" s="57"/>
      <c r="T20" s="57"/>
      <c r="U20" s="57"/>
      <c r="V20" s="57"/>
      <c r="W20" s="57"/>
      <c r="X20" s="57"/>
      <c r="Y20" s="57"/>
      <c r="Z20" s="57"/>
      <c r="AA20" s="57"/>
      <c r="AB20" s="57"/>
    </row>
    <row r="21" ht="30.0" customHeight="1">
      <c r="A21" s="61" t="s">
        <v>116</v>
      </c>
      <c r="B21" s="62" t="str">
        <f>IFERROR(__xludf.DUMMYFUNCTION("IFERROR(SPARKLINE(C21:N21),""Enter monthly Labor ➜"")"),"")</f>
        <v/>
      </c>
      <c r="C21" s="63">
        <v>95.0</v>
      </c>
      <c r="D21" s="63">
        <v>98.0</v>
      </c>
      <c r="E21" s="63">
        <v>99.0</v>
      </c>
      <c r="F21" s="63">
        <v>100.0</v>
      </c>
      <c r="G21" s="63">
        <v>98.0</v>
      </c>
      <c r="H21" s="63">
        <v>99.0</v>
      </c>
      <c r="I21" s="63">
        <v>100.0</v>
      </c>
      <c r="J21" s="63">
        <v>98.0</v>
      </c>
      <c r="K21" s="63">
        <v>99.0</v>
      </c>
      <c r="L21" s="63">
        <v>100.0</v>
      </c>
      <c r="M21" s="63">
        <v>98.0</v>
      </c>
      <c r="N21" s="63">
        <v>99.0</v>
      </c>
      <c r="O21" s="107">
        <f t="shared" ref="O21:O25" si="13">SUM(C21:N21)</f>
        <v>1183</v>
      </c>
      <c r="P21" s="98">
        <f t="shared" ref="P21:P24" si="14">C21/C$25</f>
        <v>0.01864573111</v>
      </c>
      <c r="Q21" s="98">
        <f t="shared" ref="Q21:AB21" si="12">D21/D25</f>
        <v>0.01922322479</v>
      </c>
      <c r="R21" s="98">
        <f t="shared" si="12"/>
        <v>0.01941557168</v>
      </c>
      <c r="S21" s="98">
        <f t="shared" si="12"/>
        <v>0.01960784314</v>
      </c>
      <c r="T21" s="98">
        <f t="shared" si="12"/>
        <v>0.01922322479</v>
      </c>
      <c r="U21" s="98">
        <f t="shared" si="12"/>
        <v>0.01941557168</v>
      </c>
      <c r="V21" s="98">
        <f t="shared" si="12"/>
        <v>0.01960784314</v>
      </c>
      <c r="W21" s="98">
        <f t="shared" si="12"/>
        <v>0.01922322479</v>
      </c>
      <c r="X21" s="98">
        <f t="shared" si="12"/>
        <v>0.01941557168</v>
      </c>
      <c r="Y21" s="98">
        <f t="shared" si="12"/>
        <v>0.01960784314</v>
      </c>
      <c r="Z21" s="98">
        <f t="shared" si="12"/>
        <v>0.01922322479</v>
      </c>
      <c r="AA21" s="98">
        <f t="shared" si="12"/>
        <v>0.01941557168</v>
      </c>
      <c r="AB21" s="98">
        <f t="shared" si="12"/>
        <v>0.01933543631</v>
      </c>
    </row>
    <row r="22" ht="30.0" customHeight="1">
      <c r="A22" s="61" t="s">
        <v>117</v>
      </c>
      <c r="B22" s="62" t="str">
        <f>IFERROR(__xludf.DUMMYFUNCTION("IFERROR(SPARKLINE(C22:N22),""Enter monthly Labor ➜"")"),"")</f>
        <v/>
      </c>
      <c r="C22" s="63">
        <v>5000.0</v>
      </c>
      <c r="D22" s="63">
        <v>5000.0</v>
      </c>
      <c r="E22" s="63">
        <v>5000.0</v>
      </c>
      <c r="F22" s="63">
        <v>5000.0</v>
      </c>
      <c r="G22" s="63">
        <v>5000.0</v>
      </c>
      <c r="H22" s="63">
        <v>5000.0</v>
      </c>
      <c r="I22" s="63">
        <v>5000.0</v>
      </c>
      <c r="J22" s="63">
        <v>5000.0</v>
      </c>
      <c r="K22" s="63">
        <v>5000.0</v>
      </c>
      <c r="L22" s="63">
        <v>5000.0</v>
      </c>
      <c r="M22" s="63">
        <v>5000.0</v>
      </c>
      <c r="N22" s="63">
        <v>5000.0</v>
      </c>
      <c r="O22" s="109">
        <f t="shared" si="13"/>
        <v>60000</v>
      </c>
      <c r="P22" s="98">
        <f t="shared" si="14"/>
        <v>0.9813542689</v>
      </c>
      <c r="Q22" s="98">
        <f t="shared" ref="Q22:AB22" si="15">D22/D$25</f>
        <v>0.9807767752</v>
      </c>
      <c r="R22" s="98">
        <f t="shared" si="15"/>
        <v>0.9805844283</v>
      </c>
      <c r="S22" s="98">
        <f t="shared" si="15"/>
        <v>0.9803921569</v>
      </c>
      <c r="T22" s="98">
        <f t="shared" si="15"/>
        <v>0.9807767752</v>
      </c>
      <c r="U22" s="98">
        <f t="shared" si="15"/>
        <v>0.9805844283</v>
      </c>
      <c r="V22" s="98">
        <f t="shared" si="15"/>
        <v>0.9803921569</v>
      </c>
      <c r="W22" s="98">
        <f t="shared" si="15"/>
        <v>0.9807767752</v>
      </c>
      <c r="X22" s="98">
        <f t="shared" si="15"/>
        <v>0.9805844283</v>
      </c>
      <c r="Y22" s="98">
        <f t="shared" si="15"/>
        <v>0.9803921569</v>
      </c>
      <c r="Z22" s="98">
        <f t="shared" si="15"/>
        <v>0.9807767752</v>
      </c>
      <c r="AA22" s="98">
        <f t="shared" si="15"/>
        <v>0.9805844283</v>
      </c>
      <c r="AB22" s="98">
        <f t="shared" si="15"/>
        <v>0.9806645637</v>
      </c>
    </row>
    <row r="23" ht="30.0" customHeight="1">
      <c r="A23" s="61" t="s">
        <v>118</v>
      </c>
      <c r="B23" s="140" t="str">
        <f t="shared" ref="B23:B24" si="17">IFERROR(SPARKLINE(C23:N23),"Entrer le total mensuel des coûts de main-d'oeuvre ➜")</f>
        <v>Entrer le total mensuel des coûts de main-d'oeuvre ➜</v>
      </c>
      <c r="C23" s="63"/>
      <c r="D23" s="63"/>
      <c r="E23" s="63"/>
      <c r="F23" s="63"/>
      <c r="G23" s="63"/>
      <c r="H23" s="63"/>
      <c r="I23" s="63"/>
      <c r="J23" s="63"/>
      <c r="K23" s="63"/>
      <c r="L23" s="63"/>
      <c r="M23" s="63"/>
      <c r="N23" s="63"/>
      <c r="O23" s="109">
        <f t="shared" si="13"/>
        <v>0</v>
      </c>
      <c r="P23" s="98">
        <f t="shared" si="14"/>
        <v>0</v>
      </c>
      <c r="Q23" s="98">
        <f t="shared" ref="Q23:AB23" si="16">D23/D$25</f>
        <v>0</v>
      </c>
      <c r="R23" s="98">
        <f t="shared" si="16"/>
        <v>0</v>
      </c>
      <c r="S23" s="98">
        <f t="shared" si="16"/>
        <v>0</v>
      </c>
      <c r="T23" s="98">
        <f t="shared" si="16"/>
        <v>0</v>
      </c>
      <c r="U23" s="98">
        <f t="shared" si="16"/>
        <v>0</v>
      </c>
      <c r="V23" s="98">
        <f t="shared" si="16"/>
        <v>0</v>
      </c>
      <c r="W23" s="98">
        <f t="shared" si="16"/>
        <v>0</v>
      </c>
      <c r="X23" s="98">
        <f t="shared" si="16"/>
        <v>0</v>
      </c>
      <c r="Y23" s="98">
        <f t="shared" si="16"/>
        <v>0</v>
      </c>
      <c r="Z23" s="98">
        <f t="shared" si="16"/>
        <v>0</v>
      </c>
      <c r="AA23" s="98">
        <f t="shared" si="16"/>
        <v>0</v>
      </c>
      <c r="AB23" s="98">
        <f t="shared" si="16"/>
        <v>0</v>
      </c>
    </row>
    <row r="24" ht="30.0" customHeight="1">
      <c r="A24" s="84" t="s">
        <v>119</v>
      </c>
      <c r="B24" s="143" t="str">
        <f t="shared" si="17"/>
        <v>Entrer le total mensuel des coûts de main-d'oeuvre ➜</v>
      </c>
      <c r="C24" s="85"/>
      <c r="D24" s="85"/>
      <c r="E24" s="85"/>
      <c r="F24" s="85"/>
      <c r="G24" s="85"/>
      <c r="H24" s="85"/>
      <c r="I24" s="85"/>
      <c r="J24" s="85"/>
      <c r="K24" s="85"/>
      <c r="L24" s="85"/>
      <c r="M24" s="85"/>
      <c r="N24" s="85"/>
      <c r="O24" s="109">
        <f t="shared" si="13"/>
        <v>0</v>
      </c>
      <c r="P24" s="98">
        <f t="shared" si="14"/>
        <v>0</v>
      </c>
      <c r="Q24" s="98">
        <f t="shared" ref="Q24:AB24" si="18">D24/D$25</f>
        <v>0</v>
      </c>
      <c r="R24" s="98">
        <f t="shared" si="18"/>
        <v>0</v>
      </c>
      <c r="S24" s="98">
        <f t="shared" si="18"/>
        <v>0</v>
      </c>
      <c r="T24" s="98">
        <f t="shared" si="18"/>
        <v>0</v>
      </c>
      <c r="U24" s="98">
        <f t="shared" si="18"/>
        <v>0</v>
      </c>
      <c r="V24" s="98">
        <f t="shared" si="18"/>
        <v>0</v>
      </c>
      <c r="W24" s="98">
        <f t="shared" si="18"/>
        <v>0</v>
      </c>
      <c r="X24" s="98">
        <f t="shared" si="18"/>
        <v>0</v>
      </c>
      <c r="Y24" s="98">
        <f t="shared" si="18"/>
        <v>0</v>
      </c>
      <c r="Z24" s="98">
        <f t="shared" si="18"/>
        <v>0</v>
      </c>
      <c r="AA24" s="98">
        <f t="shared" si="18"/>
        <v>0</v>
      </c>
      <c r="AB24" s="98">
        <f t="shared" si="18"/>
        <v>0</v>
      </c>
    </row>
    <row r="25" ht="30.0" customHeight="1">
      <c r="A25" s="73" t="s">
        <v>120</v>
      </c>
      <c r="B25" s="74" t="str">
        <f>IFERROR(__xludf.DUMMYFUNCTION("IFERROR(SPARKLINE(C25:N25),""Total"")"),"")</f>
        <v/>
      </c>
      <c r="C25" s="75">
        <f t="shared" ref="C25:N25" si="19">IF((SUM(C21:C24)&gt;0),SUM(C21:C24),"—")</f>
        <v>5095</v>
      </c>
      <c r="D25" s="75">
        <f t="shared" si="19"/>
        <v>5098</v>
      </c>
      <c r="E25" s="75">
        <f t="shared" si="19"/>
        <v>5099</v>
      </c>
      <c r="F25" s="75">
        <f t="shared" si="19"/>
        <v>5100</v>
      </c>
      <c r="G25" s="75">
        <f t="shared" si="19"/>
        <v>5098</v>
      </c>
      <c r="H25" s="75">
        <f t="shared" si="19"/>
        <v>5099</v>
      </c>
      <c r="I25" s="75">
        <f t="shared" si="19"/>
        <v>5100</v>
      </c>
      <c r="J25" s="75">
        <f t="shared" si="19"/>
        <v>5098</v>
      </c>
      <c r="K25" s="75">
        <f t="shared" si="19"/>
        <v>5099</v>
      </c>
      <c r="L25" s="75">
        <f t="shared" si="19"/>
        <v>5100</v>
      </c>
      <c r="M25" s="75">
        <f t="shared" si="19"/>
        <v>5098</v>
      </c>
      <c r="N25" s="75">
        <f t="shared" si="19"/>
        <v>5099</v>
      </c>
      <c r="O25" s="76">
        <f t="shared" si="13"/>
        <v>61183</v>
      </c>
      <c r="P25" s="87"/>
      <c r="Q25" s="87"/>
      <c r="R25" s="87"/>
      <c r="S25" s="87"/>
      <c r="T25" s="87"/>
      <c r="U25" s="87"/>
      <c r="V25" s="87"/>
      <c r="W25" s="87"/>
      <c r="X25" s="87"/>
      <c r="Y25" s="87"/>
      <c r="Z25" s="87"/>
      <c r="AA25" s="87"/>
      <c r="AB25" s="87"/>
    </row>
    <row r="26" ht="15.75" customHeight="1">
      <c r="A26" s="93"/>
      <c r="B26" s="94"/>
      <c r="C26" s="95"/>
      <c r="D26" s="95"/>
      <c r="E26" s="95"/>
      <c r="F26" s="95"/>
      <c r="G26" s="95"/>
      <c r="H26" s="95"/>
      <c r="I26" s="95"/>
      <c r="J26" s="95"/>
      <c r="K26" s="95"/>
      <c r="L26" s="95"/>
      <c r="M26" s="95"/>
      <c r="N26" s="95"/>
      <c r="O26" s="96"/>
      <c r="P26" s="97"/>
      <c r="Q26" s="97"/>
      <c r="R26" s="97"/>
      <c r="S26" s="97"/>
      <c r="T26" s="97"/>
      <c r="U26" s="97"/>
      <c r="V26" s="97"/>
      <c r="W26" s="97"/>
      <c r="X26" s="97"/>
      <c r="Y26" s="97"/>
      <c r="Z26" s="97"/>
      <c r="AA26" s="97"/>
      <c r="AB26" s="97"/>
    </row>
    <row r="27" ht="38.25" customHeight="1">
      <c r="A27" s="58" t="s">
        <v>123</v>
      </c>
      <c r="B27" s="52"/>
      <c r="C27" s="79"/>
      <c r="D27" s="79"/>
      <c r="E27" s="79"/>
      <c r="F27" s="79"/>
      <c r="G27" s="79"/>
      <c r="H27" s="79"/>
      <c r="I27" s="79"/>
      <c r="J27" s="79"/>
      <c r="K27" s="79"/>
      <c r="L27" s="79"/>
      <c r="M27" s="79"/>
      <c r="N27" s="79"/>
      <c r="O27" s="56"/>
      <c r="P27" s="60" t="s">
        <v>122</v>
      </c>
      <c r="Q27" s="67"/>
      <c r="R27" s="67"/>
      <c r="S27" s="67"/>
      <c r="T27" s="67"/>
      <c r="U27" s="67"/>
      <c r="V27" s="67"/>
      <c r="W27" s="67"/>
      <c r="X27" s="67"/>
      <c r="Y27" s="67"/>
      <c r="Z27" s="67"/>
      <c r="AA27" s="67"/>
      <c r="AB27" s="67"/>
    </row>
    <row r="28" ht="30.0" customHeight="1">
      <c r="A28" s="61" t="s">
        <v>137</v>
      </c>
      <c r="B28" s="62" t="str">
        <f>IFERROR(__xludf.DUMMYFUNCTION("IFERROR(SPARKLINE(C28:N28),""Enter monthly Ops Costs ➜"")"),"")</f>
        <v/>
      </c>
      <c r="C28" s="63">
        <v>98.0</v>
      </c>
      <c r="D28" s="63">
        <v>95.0</v>
      </c>
      <c r="E28" s="63">
        <v>99.0</v>
      </c>
      <c r="F28" s="63">
        <v>102.0</v>
      </c>
      <c r="G28" s="63">
        <v>98.0</v>
      </c>
      <c r="H28" s="63">
        <v>95.0</v>
      </c>
      <c r="I28" s="63">
        <v>99.0</v>
      </c>
      <c r="J28" s="63">
        <v>102.0</v>
      </c>
      <c r="K28" s="63">
        <v>94.0</v>
      </c>
      <c r="L28" s="63">
        <v>100.0</v>
      </c>
      <c r="M28" s="63">
        <v>97.0</v>
      </c>
      <c r="N28" s="63">
        <v>95.0</v>
      </c>
      <c r="O28" s="107">
        <f t="shared" ref="O28:O30" si="21">SUM(C28:N28)</f>
        <v>1174</v>
      </c>
      <c r="P28" s="108">
        <f t="shared" ref="P28:AB28" si="20">C28/C$37</f>
        <v>0.358974359</v>
      </c>
      <c r="Q28" s="108">
        <f t="shared" si="20"/>
        <v>0.387755102</v>
      </c>
      <c r="R28" s="108">
        <f t="shared" si="20"/>
        <v>0.3822393822</v>
      </c>
      <c r="S28" s="108">
        <f t="shared" si="20"/>
        <v>0.375</v>
      </c>
      <c r="T28" s="108">
        <f t="shared" si="20"/>
        <v>0.4117647059</v>
      </c>
      <c r="U28" s="108">
        <f t="shared" si="20"/>
        <v>0.387755102</v>
      </c>
      <c r="V28" s="108">
        <f t="shared" si="20"/>
        <v>0.3548387097</v>
      </c>
      <c r="W28" s="108">
        <f t="shared" si="20"/>
        <v>0.3493150685</v>
      </c>
      <c r="X28" s="108">
        <f t="shared" si="20"/>
        <v>0.3164983165</v>
      </c>
      <c r="Y28" s="108">
        <f t="shared" si="20"/>
        <v>0.3144654088</v>
      </c>
      <c r="Z28" s="108">
        <f t="shared" si="20"/>
        <v>0.2975460123</v>
      </c>
      <c r="AA28" s="108">
        <f t="shared" si="20"/>
        <v>0.3454545455</v>
      </c>
      <c r="AB28" s="108">
        <f t="shared" si="20"/>
        <v>0.3537210003</v>
      </c>
    </row>
    <row r="29" ht="30.0" customHeight="1">
      <c r="A29" s="61" t="s">
        <v>138</v>
      </c>
      <c r="B29" s="62" t="str">
        <f>IFERROR(__xludf.DUMMYFUNCTION("IFERROR(SPARKLINE(C29:N29),""Enter monthly Ops Costs ➜"")"),"")</f>
        <v/>
      </c>
      <c r="C29" s="63">
        <v>175.0</v>
      </c>
      <c r="D29" s="63">
        <v>150.0</v>
      </c>
      <c r="E29" s="63">
        <v>160.0</v>
      </c>
      <c r="F29" s="63">
        <v>170.0</v>
      </c>
      <c r="G29" s="63">
        <v>140.0</v>
      </c>
      <c r="H29" s="63">
        <v>150.0</v>
      </c>
      <c r="I29" s="63">
        <v>180.0</v>
      </c>
      <c r="J29" s="63">
        <v>190.0</v>
      </c>
      <c r="K29" s="63">
        <v>203.0</v>
      </c>
      <c r="L29" s="63">
        <v>218.0</v>
      </c>
      <c r="M29" s="63">
        <v>229.0</v>
      </c>
      <c r="N29" s="63">
        <v>180.0</v>
      </c>
      <c r="O29" s="109">
        <f t="shared" si="21"/>
        <v>2145</v>
      </c>
      <c r="P29" s="108">
        <f t="shared" ref="P29:AB29" si="22">C29/C$37</f>
        <v>0.641025641</v>
      </c>
      <c r="Q29" s="108">
        <f t="shared" si="22"/>
        <v>0.612244898</v>
      </c>
      <c r="R29" s="108">
        <f t="shared" si="22"/>
        <v>0.6177606178</v>
      </c>
      <c r="S29" s="108">
        <f t="shared" si="22"/>
        <v>0.625</v>
      </c>
      <c r="T29" s="108">
        <f t="shared" si="22"/>
        <v>0.5882352941</v>
      </c>
      <c r="U29" s="108">
        <f t="shared" si="22"/>
        <v>0.612244898</v>
      </c>
      <c r="V29" s="108">
        <f t="shared" si="22"/>
        <v>0.6451612903</v>
      </c>
      <c r="W29" s="108">
        <f t="shared" si="22"/>
        <v>0.6506849315</v>
      </c>
      <c r="X29" s="108">
        <f t="shared" si="22"/>
        <v>0.6835016835</v>
      </c>
      <c r="Y29" s="108">
        <f t="shared" si="22"/>
        <v>0.6855345912</v>
      </c>
      <c r="Z29" s="108">
        <f t="shared" si="22"/>
        <v>0.7024539877</v>
      </c>
      <c r="AA29" s="108">
        <f t="shared" si="22"/>
        <v>0.6545454545</v>
      </c>
      <c r="AB29" s="108">
        <f t="shared" si="22"/>
        <v>0.6462789997</v>
      </c>
    </row>
    <row r="30" ht="30.0" customHeight="1">
      <c r="A30" s="61" t="s">
        <v>140</v>
      </c>
      <c r="B30" s="140" t="str">
        <f t="shared" ref="B30:B36" si="24">IFERROR(SPARKLINE(C30:N30),"Entrer le total mensuel des autres coûts d'exploitation ➜")</f>
        <v>Entrer le total mensuel des autres coûts d'exploitation ➜</v>
      </c>
      <c r="C30" s="63"/>
      <c r="D30" s="63"/>
      <c r="E30" s="63"/>
      <c r="F30" s="63"/>
      <c r="G30" s="63"/>
      <c r="H30" s="63"/>
      <c r="I30" s="63"/>
      <c r="J30" s="63"/>
      <c r="K30" s="63"/>
      <c r="L30" s="63"/>
      <c r="M30" s="63"/>
      <c r="N30" s="63"/>
      <c r="O30" s="109">
        <f t="shared" si="21"/>
        <v>0</v>
      </c>
      <c r="P30" s="108">
        <f t="shared" ref="P30:AB30" si="23">C30/C$37</f>
        <v>0</v>
      </c>
      <c r="Q30" s="108">
        <f t="shared" si="23"/>
        <v>0</v>
      </c>
      <c r="R30" s="108">
        <f t="shared" si="23"/>
        <v>0</v>
      </c>
      <c r="S30" s="108">
        <f t="shared" si="23"/>
        <v>0</v>
      </c>
      <c r="T30" s="108">
        <f t="shared" si="23"/>
        <v>0</v>
      </c>
      <c r="U30" s="108">
        <f t="shared" si="23"/>
        <v>0</v>
      </c>
      <c r="V30" s="108">
        <f t="shared" si="23"/>
        <v>0</v>
      </c>
      <c r="W30" s="108">
        <f t="shared" si="23"/>
        <v>0</v>
      </c>
      <c r="X30" s="108">
        <f t="shared" si="23"/>
        <v>0</v>
      </c>
      <c r="Y30" s="108">
        <f t="shared" si="23"/>
        <v>0</v>
      </c>
      <c r="Z30" s="108">
        <f t="shared" si="23"/>
        <v>0</v>
      </c>
      <c r="AA30" s="108">
        <f t="shared" si="23"/>
        <v>0</v>
      </c>
      <c r="AB30" s="108">
        <f t="shared" si="23"/>
        <v>0</v>
      </c>
    </row>
    <row r="31" ht="30.0" customHeight="1">
      <c r="A31" s="61" t="s">
        <v>178</v>
      </c>
      <c r="B31" s="140" t="str">
        <f t="shared" si="24"/>
        <v>Entrer le total mensuel des autres coûts d'exploitation ➜</v>
      </c>
      <c r="C31" s="63"/>
      <c r="D31" s="63"/>
      <c r="E31" s="63"/>
      <c r="F31" s="63"/>
      <c r="G31" s="63"/>
      <c r="H31" s="63"/>
      <c r="I31" s="63"/>
      <c r="J31" s="63"/>
      <c r="K31" s="63"/>
      <c r="L31" s="63"/>
      <c r="M31" s="63"/>
      <c r="N31" s="63"/>
      <c r="O31" s="109"/>
      <c r="P31" s="108"/>
      <c r="Q31" s="108"/>
      <c r="R31" s="108"/>
      <c r="S31" s="108"/>
      <c r="T31" s="108"/>
      <c r="U31" s="108"/>
      <c r="V31" s="108"/>
      <c r="W31" s="108"/>
      <c r="X31" s="108"/>
      <c r="Y31" s="108"/>
      <c r="Z31" s="108"/>
      <c r="AA31" s="108"/>
      <c r="AB31" s="108"/>
    </row>
    <row r="32" ht="30.0" customHeight="1">
      <c r="A32" s="61" t="s">
        <v>143</v>
      </c>
      <c r="B32" s="140" t="str">
        <f t="shared" si="24"/>
        <v>Entrer le total mensuel des autres coûts d'exploitation ➜</v>
      </c>
      <c r="C32" s="63"/>
      <c r="D32" s="63"/>
      <c r="E32" s="63"/>
      <c r="F32" s="63"/>
      <c r="G32" s="63"/>
      <c r="H32" s="63"/>
      <c r="I32" s="63"/>
      <c r="J32" s="63"/>
      <c r="K32" s="63"/>
      <c r="L32" s="63"/>
      <c r="M32" s="63"/>
      <c r="N32" s="63"/>
      <c r="O32" s="109">
        <f t="shared" ref="O32:O37" si="26">SUM(C32:N32)</f>
        <v>0</v>
      </c>
      <c r="P32" s="108">
        <f t="shared" ref="P32:AB32" si="25">C32/C$37</f>
        <v>0</v>
      </c>
      <c r="Q32" s="108">
        <f t="shared" si="25"/>
        <v>0</v>
      </c>
      <c r="R32" s="108">
        <f t="shared" si="25"/>
        <v>0</v>
      </c>
      <c r="S32" s="108">
        <f t="shared" si="25"/>
        <v>0</v>
      </c>
      <c r="T32" s="108">
        <f t="shared" si="25"/>
        <v>0</v>
      </c>
      <c r="U32" s="108">
        <f t="shared" si="25"/>
        <v>0</v>
      </c>
      <c r="V32" s="108">
        <f t="shared" si="25"/>
        <v>0</v>
      </c>
      <c r="W32" s="108">
        <f t="shared" si="25"/>
        <v>0</v>
      </c>
      <c r="X32" s="108">
        <f t="shared" si="25"/>
        <v>0</v>
      </c>
      <c r="Y32" s="108">
        <f t="shared" si="25"/>
        <v>0</v>
      </c>
      <c r="Z32" s="108">
        <f t="shared" si="25"/>
        <v>0</v>
      </c>
      <c r="AA32" s="108">
        <f t="shared" si="25"/>
        <v>0</v>
      </c>
      <c r="AB32" s="108">
        <f t="shared" si="25"/>
        <v>0</v>
      </c>
    </row>
    <row r="33" ht="30.0" customHeight="1">
      <c r="A33" s="61" t="s">
        <v>179</v>
      </c>
      <c r="B33" s="140" t="str">
        <f t="shared" si="24"/>
        <v>Entrer le total mensuel des autres coûts d'exploitation ➜</v>
      </c>
      <c r="C33" s="63"/>
      <c r="D33" s="63"/>
      <c r="E33" s="63"/>
      <c r="F33" s="63"/>
      <c r="G33" s="63"/>
      <c r="H33" s="63"/>
      <c r="I33" s="63"/>
      <c r="J33" s="63"/>
      <c r="K33" s="63"/>
      <c r="L33" s="63"/>
      <c r="M33" s="63"/>
      <c r="N33" s="63"/>
      <c r="O33" s="109">
        <f t="shared" si="26"/>
        <v>0</v>
      </c>
      <c r="P33" s="108">
        <f t="shared" ref="P33:AB33" si="27">C33/C$37</f>
        <v>0</v>
      </c>
      <c r="Q33" s="108">
        <f t="shared" si="27"/>
        <v>0</v>
      </c>
      <c r="R33" s="108">
        <f t="shared" si="27"/>
        <v>0</v>
      </c>
      <c r="S33" s="108">
        <f t="shared" si="27"/>
        <v>0</v>
      </c>
      <c r="T33" s="108">
        <f t="shared" si="27"/>
        <v>0</v>
      </c>
      <c r="U33" s="108">
        <f t="shared" si="27"/>
        <v>0</v>
      </c>
      <c r="V33" s="108">
        <f t="shared" si="27"/>
        <v>0</v>
      </c>
      <c r="W33" s="108">
        <f t="shared" si="27"/>
        <v>0</v>
      </c>
      <c r="X33" s="108">
        <f t="shared" si="27"/>
        <v>0</v>
      </c>
      <c r="Y33" s="108">
        <f t="shared" si="27"/>
        <v>0</v>
      </c>
      <c r="Z33" s="108">
        <f t="shared" si="27"/>
        <v>0</v>
      </c>
      <c r="AA33" s="108">
        <f t="shared" si="27"/>
        <v>0</v>
      </c>
      <c r="AB33" s="108">
        <f t="shared" si="27"/>
        <v>0</v>
      </c>
    </row>
    <row r="34" ht="30.0" customHeight="1">
      <c r="A34" s="61" t="s">
        <v>145</v>
      </c>
      <c r="B34" s="140" t="str">
        <f t="shared" si="24"/>
        <v>Entrer le total mensuel des autres coûts d'exploitation ➜</v>
      </c>
      <c r="C34" s="63"/>
      <c r="D34" s="63"/>
      <c r="E34" s="63"/>
      <c r="F34" s="63"/>
      <c r="G34" s="63"/>
      <c r="H34" s="63"/>
      <c r="I34" s="63"/>
      <c r="J34" s="63"/>
      <c r="K34" s="63"/>
      <c r="L34" s="63"/>
      <c r="M34" s="63"/>
      <c r="N34" s="63"/>
      <c r="O34" s="109">
        <f t="shared" si="26"/>
        <v>0</v>
      </c>
      <c r="P34" s="108">
        <f t="shared" ref="P34:AB34" si="28">C34/C$37</f>
        <v>0</v>
      </c>
      <c r="Q34" s="108">
        <f t="shared" si="28"/>
        <v>0</v>
      </c>
      <c r="R34" s="108">
        <f t="shared" si="28"/>
        <v>0</v>
      </c>
      <c r="S34" s="108">
        <f t="shared" si="28"/>
        <v>0</v>
      </c>
      <c r="T34" s="108">
        <f t="shared" si="28"/>
        <v>0</v>
      </c>
      <c r="U34" s="108">
        <f t="shared" si="28"/>
        <v>0</v>
      </c>
      <c r="V34" s="108">
        <f t="shared" si="28"/>
        <v>0</v>
      </c>
      <c r="W34" s="108">
        <f t="shared" si="28"/>
        <v>0</v>
      </c>
      <c r="X34" s="108">
        <f t="shared" si="28"/>
        <v>0</v>
      </c>
      <c r="Y34" s="108">
        <f t="shared" si="28"/>
        <v>0</v>
      </c>
      <c r="Z34" s="108">
        <f t="shared" si="28"/>
        <v>0</v>
      </c>
      <c r="AA34" s="108">
        <f t="shared" si="28"/>
        <v>0</v>
      </c>
      <c r="AB34" s="108">
        <f t="shared" si="28"/>
        <v>0</v>
      </c>
    </row>
    <row r="35" ht="30.0" customHeight="1">
      <c r="A35" s="61" t="s">
        <v>180</v>
      </c>
      <c r="B35" s="140" t="str">
        <f t="shared" si="24"/>
        <v>Entrer le total mensuel des autres coûts d'exploitation ➜</v>
      </c>
      <c r="C35" s="63"/>
      <c r="D35" s="63"/>
      <c r="E35" s="63"/>
      <c r="F35" s="63"/>
      <c r="G35" s="63"/>
      <c r="H35" s="63"/>
      <c r="I35" s="63"/>
      <c r="J35" s="63"/>
      <c r="K35" s="63"/>
      <c r="L35" s="63"/>
      <c r="M35" s="63"/>
      <c r="N35" s="63"/>
      <c r="O35" s="109">
        <f t="shared" si="26"/>
        <v>0</v>
      </c>
      <c r="P35" s="108">
        <f t="shared" ref="P35:AB35" si="29">C35/C$37</f>
        <v>0</v>
      </c>
      <c r="Q35" s="108">
        <f t="shared" si="29"/>
        <v>0</v>
      </c>
      <c r="R35" s="108">
        <f t="shared" si="29"/>
        <v>0</v>
      </c>
      <c r="S35" s="108">
        <f t="shared" si="29"/>
        <v>0</v>
      </c>
      <c r="T35" s="108">
        <f t="shared" si="29"/>
        <v>0</v>
      </c>
      <c r="U35" s="108">
        <f t="shared" si="29"/>
        <v>0</v>
      </c>
      <c r="V35" s="108">
        <f t="shared" si="29"/>
        <v>0</v>
      </c>
      <c r="W35" s="108">
        <f t="shared" si="29"/>
        <v>0</v>
      </c>
      <c r="X35" s="108">
        <f t="shared" si="29"/>
        <v>0</v>
      </c>
      <c r="Y35" s="108">
        <f t="shared" si="29"/>
        <v>0</v>
      </c>
      <c r="Z35" s="108">
        <f t="shared" si="29"/>
        <v>0</v>
      </c>
      <c r="AA35" s="108">
        <f t="shared" si="29"/>
        <v>0</v>
      </c>
      <c r="AB35" s="108">
        <f t="shared" si="29"/>
        <v>0</v>
      </c>
    </row>
    <row r="36" ht="30.0" customHeight="1">
      <c r="A36" s="84" t="s">
        <v>112</v>
      </c>
      <c r="B36" s="143" t="str">
        <f t="shared" si="24"/>
        <v>Entrer le total mensuel des autres coûts d'exploitation ➜</v>
      </c>
      <c r="C36" s="85"/>
      <c r="D36" s="85"/>
      <c r="E36" s="85"/>
      <c r="F36" s="85"/>
      <c r="G36" s="85"/>
      <c r="H36" s="85"/>
      <c r="I36" s="85"/>
      <c r="J36" s="85"/>
      <c r="K36" s="85"/>
      <c r="L36" s="85"/>
      <c r="M36" s="85"/>
      <c r="N36" s="85"/>
      <c r="O36" s="109">
        <f t="shared" si="26"/>
        <v>0</v>
      </c>
      <c r="P36" s="108">
        <f t="shared" ref="P36:AB36" si="30">C36/C$37</f>
        <v>0</v>
      </c>
      <c r="Q36" s="108">
        <f t="shared" si="30"/>
        <v>0</v>
      </c>
      <c r="R36" s="108">
        <f t="shared" si="30"/>
        <v>0</v>
      </c>
      <c r="S36" s="108">
        <f t="shared" si="30"/>
        <v>0</v>
      </c>
      <c r="T36" s="108">
        <f t="shared" si="30"/>
        <v>0</v>
      </c>
      <c r="U36" s="108">
        <f t="shared" si="30"/>
        <v>0</v>
      </c>
      <c r="V36" s="108">
        <f t="shared" si="30"/>
        <v>0</v>
      </c>
      <c r="W36" s="108">
        <f t="shared" si="30"/>
        <v>0</v>
      </c>
      <c r="X36" s="108">
        <f t="shared" si="30"/>
        <v>0</v>
      </c>
      <c r="Y36" s="108">
        <f t="shared" si="30"/>
        <v>0</v>
      </c>
      <c r="Z36" s="108">
        <f t="shared" si="30"/>
        <v>0</v>
      </c>
      <c r="AA36" s="108">
        <f t="shared" si="30"/>
        <v>0</v>
      </c>
      <c r="AB36" s="108">
        <f t="shared" si="30"/>
        <v>0</v>
      </c>
    </row>
    <row r="37" ht="30.0" customHeight="1">
      <c r="A37" s="73" t="s">
        <v>147</v>
      </c>
      <c r="B37" s="74" t="str">
        <f>IFERROR(__xludf.DUMMYFUNCTION("IFERROR(SPARKLINE(C37:N37),""Total"")"),"")</f>
        <v/>
      </c>
      <c r="C37" s="75">
        <f t="shared" ref="C37:N37" si="31">IF(SUM(C28:C36)&gt;0,SUM(C28:C36),"—")</f>
        <v>273</v>
      </c>
      <c r="D37" s="75">
        <f t="shared" si="31"/>
        <v>245</v>
      </c>
      <c r="E37" s="75">
        <f t="shared" si="31"/>
        <v>259</v>
      </c>
      <c r="F37" s="75">
        <f t="shared" si="31"/>
        <v>272</v>
      </c>
      <c r="G37" s="75">
        <f t="shared" si="31"/>
        <v>238</v>
      </c>
      <c r="H37" s="75">
        <f t="shared" si="31"/>
        <v>245</v>
      </c>
      <c r="I37" s="75">
        <f t="shared" si="31"/>
        <v>279</v>
      </c>
      <c r="J37" s="75">
        <f t="shared" si="31"/>
        <v>292</v>
      </c>
      <c r="K37" s="75">
        <f t="shared" si="31"/>
        <v>297</v>
      </c>
      <c r="L37" s="75">
        <f t="shared" si="31"/>
        <v>318</v>
      </c>
      <c r="M37" s="75">
        <f t="shared" si="31"/>
        <v>326</v>
      </c>
      <c r="N37" s="75">
        <f t="shared" si="31"/>
        <v>275</v>
      </c>
      <c r="O37" s="76">
        <f t="shared" si="26"/>
        <v>3319</v>
      </c>
      <c r="P37" s="97" t="s">
        <v>105</v>
      </c>
      <c r="Q37" s="97" t="s">
        <v>105</v>
      </c>
      <c r="R37" s="97" t="s">
        <v>105</v>
      </c>
      <c r="S37" s="97" t="s">
        <v>105</v>
      </c>
      <c r="T37" s="97" t="s">
        <v>105</v>
      </c>
      <c r="U37" s="97" t="s">
        <v>105</v>
      </c>
      <c r="V37" s="97" t="s">
        <v>105</v>
      </c>
      <c r="W37" s="97" t="s">
        <v>105</v>
      </c>
      <c r="X37" s="97" t="s">
        <v>105</v>
      </c>
      <c r="Y37" s="97" t="s">
        <v>105</v>
      </c>
      <c r="Z37" s="97" t="s">
        <v>105</v>
      </c>
      <c r="AA37" s="97" t="s">
        <v>105</v>
      </c>
      <c r="AB37" s="97" t="s">
        <v>105</v>
      </c>
    </row>
    <row r="38" ht="15.75" customHeight="1">
      <c r="A38" s="93"/>
      <c r="B38" s="94"/>
      <c r="C38" s="95"/>
      <c r="D38" s="95"/>
      <c r="E38" s="95"/>
      <c r="F38" s="95"/>
      <c r="G38" s="95"/>
      <c r="H38" s="95"/>
      <c r="I38" s="95"/>
      <c r="J38" s="95"/>
      <c r="K38" s="95"/>
      <c r="L38" s="95"/>
      <c r="M38" s="95"/>
      <c r="N38" s="95"/>
      <c r="O38" s="96"/>
      <c r="P38" s="97"/>
      <c r="Q38" s="97"/>
      <c r="R38" s="97"/>
      <c r="S38" s="97"/>
      <c r="T38" s="97"/>
      <c r="U38" s="97"/>
      <c r="V38" s="97"/>
      <c r="W38" s="97"/>
      <c r="X38" s="97"/>
      <c r="Y38" s="97"/>
      <c r="Z38" s="97"/>
      <c r="AA38" s="97"/>
      <c r="AB38" s="97"/>
    </row>
    <row r="39" ht="28.5" customHeight="1">
      <c r="A39" s="112"/>
      <c r="B39" s="113"/>
      <c r="C39" s="95"/>
      <c r="D39" s="95"/>
      <c r="E39" s="95"/>
      <c r="F39" s="95"/>
      <c r="G39" s="95"/>
      <c r="H39" s="95"/>
      <c r="I39" s="95"/>
      <c r="J39" s="95"/>
      <c r="K39" s="95"/>
      <c r="L39" s="95"/>
      <c r="M39" s="95"/>
      <c r="N39" s="95"/>
      <c r="O39" s="114"/>
      <c r="P39" s="97"/>
      <c r="Q39" s="97"/>
      <c r="R39" s="97"/>
      <c r="S39" s="97"/>
      <c r="T39" s="97"/>
      <c r="U39" s="97"/>
      <c r="V39" s="97"/>
      <c r="W39" s="97"/>
      <c r="X39" s="97"/>
      <c r="Y39" s="97"/>
      <c r="Z39" s="97"/>
      <c r="AA39" s="97"/>
      <c r="AB39" s="97"/>
    </row>
    <row r="40" ht="28.5" customHeight="1">
      <c r="A40" s="93"/>
      <c r="B40" s="94"/>
      <c r="C40" s="95"/>
      <c r="D40" s="95"/>
      <c r="E40" s="95"/>
      <c r="F40" s="95"/>
      <c r="G40" s="95"/>
      <c r="H40" s="95"/>
      <c r="I40" s="95"/>
      <c r="J40" s="95"/>
      <c r="K40" s="95"/>
      <c r="L40" s="95"/>
      <c r="M40" s="95"/>
      <c r="N40" s="95"/>
      <c r="O40" s="114"/>
      <c r="P40" s="97"/>
      <c r="Q40" s="97"/>
      <c r="R40" s="97"/>
      <c r="S40" s="97"/>
      <c r="T40" s="97"/>
      <c r="U40" s="97"/>
      <c r="V40" s="97"/>
      <c r="W40" s="97"/>
      <c r="X40" s="97"/>
      <c r="Y40" s="97"/>
      <c r="Z40" s="97"/>
      <c r="AA40" s="97"/>
      <c r="AB40" s="97"/>
    </row>
    <row r="41" ht="30.0" customHeight="1">
      <c r="A41" s="73" t="s">
        <v>150</v>
      </c>
      <c r="B41" s="74"/>
      <c r="C41" s="75">
        <f t="shared" ref="C41:O41" si="32">IFERROR(C12-(SUM(C18,C25,C37)),"—")</f>
        <v>54632</v>
      </c>
      <c r="D41" s="75">
        <f t="shared" si="32"/>
        <v>49657</v>
      </c>
      <c r="E41" s="75">
        <f t="shared" si="32"/>
        <v>49642</v>
      </c>
      <c r="F41" s="75">
        <f t="shared" si="32"/>
        <v>49628</v>
      </c>
      <c r="G41" s="75">
        <f t="shared" si="32"/>
        <v>49664</v>
      </c>
      <c r="H41" s="75">
        <f t="shared" si="32"/>
        <v>49656</v>
      </c>
      <c r="I41" s="75">
        <f t="shared" si="32"/>
        <v>49621</v>
      </c>
      <c r="J41" s="75">
        <f t="shared" si="32"/>
        <v>49610</v>
      </c>
      <c r="K41" s="75">
        <f t="shared" si="32"/>
        <v>49604</v>
      </c>
      <c r="L41" s="75">
        <f t="shared" si="32"/>
        <v>49582</v>
      </c>
      <c r="M41" s="75">
        <f t="shared" si="32"/>
        <v>49576</v>
      </c>
      <c r="N41" s="75">
        <f t="shared" si="32"/>
        <v>49626</v>
      </c>
      <c r="O41" s="75">
        <f t="shared" si="32"/>
        <v>600498</v>
      </c>
      <c r="P41" s="87"/>
      <c r="Q41" s="87"/>
      <c r="R41" s="87"/>
      <c r="S41" s="87"/>
      <c r="T41" s="87"/>
      <c r="U41" s="87"/>
      <c r="V41" s="87"/>
      <c r="W41" s="87"/>
      <c r="X41" s="87"/>
      <c r="Y41" s="87"/>
      <c r="Z41" s="87"/>
      <c r="AA41" s="87"/>
      <c r="AB41" s="87"/>
    </row>
    <row r="42" ht="30.0" customHeight="1">
      <c r="A42" s="100" t="s">
        <v>152</v>
      </c>
      <c r="B42" s="101" t="str">
        <f>IFERROR(__xludf.DUMMYFUNCTION("IFERROR(SPARKLINE(C42:N42),VALUE(0))"),"")</f>
        <v/>
      </c>
      <c r="C42" s="119">
        <f t="shared" ref="C42:N42" si="33">IFERROR(SUM(C41/C12),"—")</f>
        <v>0.4202461538</v>
      </c>
      <c r="D42" s="119">
        <f t="shared" si="33"/>
        <v>0.3819769231</v>
      </c>
      <c r="E42" s="119">
        <f t="shared" si="33"/>
        <v>0.3818615385</v>
      </c>
      <c r="F42" s="119">
        <f t="shared" si="33"/>
        <v>0.3817538462</v>
      </c>
      <c r="G42" s="119">
        <f t="shared" si="33"/>
        <v>0.3820307692</v>
      </c>
      <c r="H42" s="119">
        <f t="shared" si="33"/>
        <v>0.3819692308</v>
      </c>
      <c r="I42" s="119">
        <f t="shared" si="33"/>
        <v>0.3817</v>
      </c>
      <c r="J42" s="119">
        <f t="shared" si="33"/>
        <v>0.3816153846</v>
      </c>
      <c r="K42" s="119">
        <f t="shared" si="33"/>
        <v>0.3815692308</v>
      </c>
      <c r="L42" s="119">
        <f t="shared" si="33"/>
        <v>0.3814</v>
      </c>
      <c r="M42" s="119">
        <f t="shared" si="33"/>
        <v>0.3813538462</v>
      </c>
      <c r="N42" s="119">
        <f t="shared" si="33"/>
        <v>0.3817384615</v>
      </c>
      <c r="O42" s="120">
        <f>IFERROR(SUM(O41/O12),VALUE(0))</f>
        <v>0.3849346154</v>
      </c>
      <c r="P42" s="87"/>
      <c r="Q42" s="87"/>
      <c r="R42" s="87"/>
      <c r="S42" s="87"/>
      <c r="T42" s="87"/>
      <c r="U42" s="87"/>
      <c r="V42" s="87"/>
      <c r="W42" s="87"/>
      <c r="X42" s="87"/>
      <c r="Y42" s="87"/>
      <c r="Z42" s="87"/>
      <c r="AA42" s="87"/>
      <c r="AB42" s="87"/>
    </row>
    <row r="43" ht="15.75" customHeight="1">
      <c r="A43" s="121"/>
      <c r="B43" s="122"/>
      <c r="C43" s="123"/>
      <c r="D43" s="123"/>
      <c r="E43" s="123"/>
      <c r="F43" s="123"/>
      <c r="G43" s="123"/>
      <c r="H43" s="123"/>
      <c r="I43" s="123"/>
      <c r="J43" s="123"/>
      <c r="K43" s="123"/>
      <c r="L43" s="123"/>
      <c r="M43" s="123"/>
      <c r="N43" s="123"/>
      <c r="O43" s="122"/>
      <c r="P43" s="121"/>
      <c r="Q43" s="121"/>
      <c r="R43" s="121"/>
      <c r="S43" s="121"/>
      <c r="T43" s="121"/>
      <c r="U43" s="121"/>
      <c r="V43" s="121"/>
      <c r="W43" s="121"/>
      <c r="X43" s="121"/>
      <c r="Y43" s="121"/>
      <c r="Z43" s="121"/>
      <c r="AA43" s="121"/>
      <c r="AB43" s="121"/>
    </row>
    <row r="44" ht="15.75" customHeight="1">
      <c r="A44" s="121"/>
      <c r="B44" s="122"/>
      <c r="C44" s="124"/>
      <c r="D44" s="124"/>
      <c r="E44" s="124"/>
      <c r="F44" s="124"/>
      <c r="G44" s="124"/>
      <c r="H44" s="124"/>
      <c r="I44" s="123"/>
      <c r="J44" s="123"/>
      <c r="K44" s="123"/>
      <c r="L44" s="123"/>
      <c r="M44" s="123"/>
      <c r="N44" s="123"/>
      <c r="O44" s="122"/>
      <c r="P44" s="121"/>
      <c r="Q44" s="121"/>
      <c r="R44" s="121"/>
      <c r="S44" s="121"/>
      <c r="T44" s="121"/>
      <c r="U44" s="121"/>
      <c r="V44" s="121"/>
      <c r="W44" s="121"/>
      <c r="X44" s="121"/>
      <c r="Y44" s="121"/>
      <c r="Z44" s="121"/>
      <c r="AA44" s="121"/>
      <c r="AB44" s="121"/>
    </row>
    <row r="45" ht="15.75" customHeight="1">
      <c r="A45" s="125"/>
      <c r="B45" s="125"/>
      <c r="C45" s="126"/>
      <c r="D45" s="127"/>
      <c r="E45" s="127"/>
      <c r="F45" s="127"/>
      <c r="G45" s="127"/>
      <c r="H45" s="127"/>
      <c r="I45" s="147"/>
      <c r="J45" s="148"/>
      <c r="K45" s="125"/>
      <c r="L45" s="125"/>
      <c r="M45" s="125"/>
      <c r="N45" s="125"/>
      <c r="O45" s="125"/>
      <c r="P45" s="121"/>
      <c r="Q45" s="121"/>
      <c r="R45" s="121"/>
      <c r="S45" s="121"/>
      <c r="T45" s="121"/>
      <c r="U45" s="121"/>
      <c r="V45" s="121"/>
      <c r="W45" s="121"/>
      <c r="X45" s="121"/>
      <c r="Y45" s="121"/>
      <c r="Z45" s="121"/>
      <c r="AA45" s="121"/>
      <c r="AB45" s="121"/>
    </row>
    <row r="46" ht="15.75" customHeight="1">
      <c r="A46" s="125"/>
      <c r="B46" s="125"/>
      <c r="C46" s="128"/>
      <c r="D46" s="129"/>
      <c r="E46" s="129"/>
      <c r="F46" s="130"/>
      <c r="G46" s="130"/>
      <c r="H46" s="130"/>
      <c r="I46" s="130"/>
      <c r="J46" s="125"/>
      <c r="K46" s="125"/>
      <c r="L46" s="125"/>
      <c r="M46" s="125"/>
      <c r="N46" s="125"/>
      <c r="O46" s="125"/>
      <c r="P46" s="121"/>
      <c r="Q46" s="121"/>
      <c r="R46" s="121"/>
      <c r="S46" s="121"/>
      <c r="T46" s="121"/>
      <c r="U46" s="121"/>
      <c r="V46" s="121"/>
      <c r="W46" s="121"/>
      <c r="X46" s="121"/>
      <c r="Y46" s="121"/>
      <c r="Z46" s="121"/>
      <c r="AA46" s="121"/>
      <c r="AB46" s="121"/>
    </row>
    <row r="47" ht="15.75" customHeight="1">
      <c r="A47" s="125"/>
      <c r="B47" s="125"/>
      <c r="C47" s="128"/>
      <c r="D47" s="129"/>
      <c r="E47" s="129"/>
      <c r="F47" s="130"/>
      <c r="G47" s="130"/>
      <c r="H47" s="130"/>
      <c r="I47" s="130"/>
      <c r="J47" s="125"/>
      <c r="K47" s="125"/>
      <c r="L47" s="125"/>
      <c r="M47" s="125"/>
      <c r="N47" s="125"/>
      <c r="O47" s="125"/>
      <c r="P47" s="121"/>
      <c r="Q47" s="121"/>
      <c r="R47" s="121"/>
      <c r="S47" s="121"/>
      <c r="T47" s="121"/>
      <c r="U47" s="121"/>
      <c r="V47" s="121"/>
      <c r="W47" s="121"/>
      <c r="X47" s="121"/>
      <c r="Y47" s="121"/>
      <c r="Z47" s="121"/>
      <c r="AA47" s="121"/>
      <c r="AB47" s="121"/>
    </row>
    <row r="48" ht="15.75" customHeight="1">
      <c r="A48" s="125"/>
      <c r="B48" s="125"/>
      <c r="C48" s="128"/>
      <c r="D48" s="129"/>
      <c r="E48" s="129"/>
      <c r="F48" s="130"/>
      <c r="G48" s="130"/>
      <c r="H48" s="130"/>
      <c r="I48" s="130"/>
      <c r="J48" s="125"/>
      <c r="K48" s="125"/>
      <c r="L48" s="125"/>
      <c r="M48" s="125"/>
      <c r="N48" s="125"/>
      <c r="O48" s="125"/>
      <c r="P48" s="121"/>
      <c r="Q48" s="121"/>
      <c r="R48" s="121"/>
      <c r="S48" s="121"/>
      <c r="T48" s="121"/>
      <c r="U48" s="121"/>
      <c r="V48" s="121"/>
      <c r="W48" s="121"/>
      <c r="X48" s="121"/>
      <c r="Y48" s="121"/>
      <c r="Z48" s="121"/>
      <c r="AA48" s="121"/>
      <c r="AB48" s="121"/>
    </row>
    <row r="49" ht="15.75" customHeight="1">
      <c r="A49" s="125"/>
      <c r="B49" s="125"/>
      <c r="C49" s="128"/>
      <c r="D49" s="129"/>
      <c r="E49" s="129"/>
      <c r="F49" s="130"/>
      <c r="G49" s="130"/>
      <c r="H49" s="130"/>
      <c r="I49" s="130"/>
      <c r="J49" s="125"/>
      <c r="K49" s="125"/>
      <c r="L49" s="125"/>
      <c r="M49" s="125"/>
      <c r="N49" s="125"/>
      <c r="O49" s="125"/>
      <c r="P49" s="121"/>
      <c r="Q49" s="121"/>
      <c r="R49" s="121"/>
      <c r="S49" s="121"/>
      <c r="T49" s="121"/>
      <c r="U49" s="121"/>
      <c r="V49" s="121"/>
      <c r="W49" s="121"/>
      <c r="X49" s="121"/>
      <c r="Y49" s="121"/>
      <c r="Z49" s="121"/>
      <c r="AA49" s="121"/>
      <c r="AB49" s="121"/>
    </row>
    <row r="50" ht="213.75" customHeight="1">
      <c r="A50" s="125"/>
      <c r="B50" s="125"/>
      <c r="C50" s="128"/>
      <c r="D50" s="129"/>
      <c r="E50" s="129"/>
      <c r="F50" s="131" t="s">
        <v>181</v>
      </c>
      <c r="G50" s="132"/>
      <c r="H50" s="132"/>
      <c r="I50" s="132"/>
      <c r="J50" s="149"/>
      <c r="K50" s="125"/>
      <c r="L50" s="125"/>
      <c r="M50" s="125"/>
      <c r="N50" s="125"/>
      <c r="O50" s="125"/>
      <c r="P50" s="121"/>
      <c r="Q50" s="121"/>
      <c r="R50" s="121"/>
      <c r="S50" s="121"/>
      <c r="T50" s="121"/>
      <c r="U50" s="121"/>
      <c r="V50" s="121"/>
      <c r="W50" s="121"/>
      <c r="X50" s="121"/>
      <c r="Y50" s="121"/>
      <c r="Z50" s="121"/>
      <c r="AA50" s="121"/>
      <c r="AB50" s="121"/>
    </row>
    <row r="51" ht="15.75" customHeight="1">
      <c r="A51" s="125"/>
      <c r="B51" s="125"/>
      <c r="C51" s="128"/>
      <c r="D51" s="129"/>
      <c r="E51" s="129"/>
      <c r="F51" s="129"/>
      <c r="G51" s="129"/>
      <c r="H51" s="129"/>
      <c r="I51" s="150"/>
      <c r="J51" s="125"/>
      <c r="K51" s="125"/>
      <c r="L51" s="125"/>
      <c r="M51" s="125"/>
      <c r="N51" s="125"/>
      <c r="O51" s="125"/>
      <c r="P51" s="121"/>
      <c r="Q51" s="121"/>
      <c r="R51" s="121"/>
      <c r="S51" s="121"/>
      <c r="T51" s="121"/>
      <c r="U51" s="121"/>
      <c r="V51" s="121"/>
      <c r="W51" s="121"/>
      <c r="X51" s="121"/>
      <c r="Y51" s="121"/>
      <c r="Z51" s="121"/>
      <c r="AA51" s="121"/>
      <c r="AB51" s="121"/>
    </row>
    <row r="52" ht="48.0" customHeight="1">
      <c r="A52" s="125"/>
      <c r="B52" s="125"/>
      <c r="C52" s="128"/>
      <c r="D52" s="129"/>
      <c r="E52" s="129"/>
      <c r="F52" s="131" t="str">
        <f>HYPERLINK("https://get.doordash.com/?utm_source=Web&amp;utm_medium=Direct&amp;utm_campaign=MX_US_DIR_OCT_SHD_MKT_RES_BOF_SSM_ENG_5_CUSXXX___Downloadable-Q321-Profit-Loss-Statement-Template",_xludf.IMAGE("https://i.ibb.co/RScTLr9/button-Get-started-v02-red-2x.png",4,54,208))</f>
        <v>#NAME?</v>
      </c>
      <c r="G52" s="132"/>
      <c r="H52" s="34"/>
      <c r="I52" s="133"/>
      <c r="J52" s="125"/>
      <c r="K52" s="125"/>
      <c r="L52" s="125"/>
      <c r="M52" s="125"/>
      <c r="N52" s="125"/>
      <c r="O52" s="125"/>
      <c r="P52" s="121"/>
      <c r="Q52" s="121"/>
      <c r="R52" s="121"/>
      <c r="S52" s="121"/>
      <c r="T52" s="121"/>
      <c r="U52" s="121"/>
      <c r="V52" s="121"/>
      <c r="W52" s="121"/>
      <c r="X52" s="121"/>
      <c r="Y52" s="121"/>
      <c r="Z52" s="121"/>
      <c r="AA52" s="121"/>
      <c r="AB52" s="121"/>
    </row>
    <row r="53" ht="15.75" customHeight="1">
      <c r="A53" s="125"/>
      <c r="B53" s="125"/>
      <c r="C53" s="128"/>
      <c r="D53" s="129"/>
      <c r="E53" s="129"/>
      <c r="F53" s="129"/>
      <c r="G53" s="129"/>
      <c r="H53" s="129"/>
      <c r="I53" s="150"/>
      <c r="J53" s="125"/>
      <c r="K53" s="125"/>
      <c r="L53" s="125"/>
      <c r="M53" s="125"/>
      <c r="N53" s="125"/>
      <c r="O53" s="125"/>
      <c r="P53" s="121"/>
      <c r="Q53" s="121"/>
      <c r="R53" s="121"/>
      <c r="S53" s="121"/>
      <c r="T53" s="121"/>
      <c r="U53" s="121"/>
      <c r="V53" s="121"/>
      <c r="W53" s="121"/>
      <c r="X53" s="121"/>
      <c r="Y53" s="121"/>
      <c r="Z53" s="121"/>
      <c r="AA53" s="121"/>
      <c r="AB53" s="121"/>
    </row>
    <row r="54" ht="15.75" customHeight="1">
      <c r="A54" s="125"/>
      <c r="B54" s="125"/>
      <c r="C54" s="128"/>
      <c r="D54" s="129"/>
      <c r="E54" s="129"/>
      <c r="F54" s="129"/>
      <c r="G54" s="129"/>
      <c r="H54" s="129"/>
      <c r="I54" s="150"/>
      <c r="J54" s="125"/>
      <c r="K54" s="125"/>
      <c r="L54" s="125"/>
      <c r="M54" s="125"/>
      <c r="N54" s="125"/>
      <c r="O54" s="125"/>
      <c r="P54" s="121"/>
      <c r="Q54" s="121"/>
      <c r="R54" s="121"/>
      <c r="S54" s="121"/>
      <c r="T54" s="121"/>
      <c r="U54" s="121"/>
      <c r="V54" s="121"/>
      <c r="W54" s="121"/>
      <c r="X54" s="121"/>
      <c r="Y54" s="121"/>
      <c r="Z54" s="121"/>
      <c r="AA54" s="121"/>
      <c r="AB54" s="121"/>
    </row>
    <row r="55" ht="15.75" customHeight="1">
      <c r="A55" s="125"/>
      <c r="B55" s="125"/>
      <c r="C55" s="128"/>
      <c r="D55" s="129"/>
      <c r="E55" s="129"/>
      <c r="F55" s="129"/>
      <c r="G55" s="129"/>
      <c r="H55" s="129"/>
      <c r="I55" s="150"/>
      <c r="J55" s="125"/>
      <c r="K55" s="125"/>
      <c r="L55" s="125"/>
      <c r="M55" s="125"/>
      <c r="N55" s="125"/>
      <c r="O55" s="125"/>
      <c r="P55" s="121"/>
      <c r="Q55" s="121"/>
      <c r="R55" s="121"/>
      <c r="S55" s="121"/>
      <c r="T55" s="121"/>
      <c r="U55" s="121"/>
      <c r="V55" s="121"/>
      <c r="W55" s="121"/>
      <c r="X55" s="121"/>
      <c r="Y55" s="121"/>
      <c r="Z55" s="121"/>
      <c r="AA55" s="121"/>
      <c r="AB55" s="121"/>
    </row>
    <row r="56" ht="15.75" customHeight="1">
      <c r="A56" s="125"/>
      <c r="B56" s="125"/>
      <c r="C56" s="128"/>
      <c r="D56" s="129"/>
      <c r="E56" s="129"/>
      <c r="F56" s="129"/>
      <c r="G56" s="129"/>
      <c r="H56" s="129"/>
      <c r="I56" s="150"/>
      <c r="J56" s="125"/>
      <c r="K56" s="125"/>
      <c r="L56" s="125"/>
      <c r="M56" s="125"/>
      <c r="N56" s="125"/>
      <c r="O56" s="125"/>
      <c r="P56" s="121"/>
      <c r="Q56" s="121"/>
      <c r="R56" s="121"/>
      <c r="S56" s="121"/>
      <c r="T56" s="121"/>
      <c r="U56" s="121"/>
      <c r="V56" s="121"/>
      <c r="W56" s="121"/>
      <c r="X56" s="121"/>
      <c r="Y56" s="121"/>
      <c r="Z56" s="121"/>
      <c r="AA56" s="121"/>
      <c r="AB56" s="121"/>
    </row>
    <row r="57" ht="15.75" customHeight="1">
      <c r="A57" s="125"/>
      <c r="B57" s="125"/>
      <c r="C57" s="134"/>
      <c r="D57" s="135"/>
      <c r="E57" s="135"/>
      <c r="F57" s="135"/>
      <c r="G57" s="135"/>
      <c r="H57" s="135"/>
      <c r="I57" s="135"/>
      <c r="J57" s="151"/>
      <c r="K57" s="125"/>
      <c r="L57" s="125"/>
      <c r="M57" s="125"/>
      <c r="N57" s="125"/>
      <c r="O57" s="125"/>
      <c r="P57" s="121"/>
      <c r="Q57" s="121"/>
      <c r="R57" s="121"/>
      <c r="S57" s="121"/>
      <c r="T57" s="121"/>
      <c r="U57" s="121"/>
      <c r="V57" s="121"/>
      <c r="W57" s="121"/>
      <c r="X57" s="121"/>
      <c r="Y57" s="121"/>
      <c r="Z57" s="121"/>
      <c r="AA57" s="121"/>
      <c r="AB57" s="121"/>
    </row>
    <row r="58" ht="15.75" customHeight="1">
      <c r="A58" s="121"/>
      <c r="B58" s="122"/>
      <c r="C58" s="123"/>
      <c r="D58" s="123"/>
      <c r="E58" s="123"/>
      <c r="F58" s="123"/>
      <c r="G58" s="123"/>
      <c r="H58" s="123"/>
      <c r="I58" s="123"/>
      <c r="J58" s="123"/>
      <c r="K58" s="123"/>
      <c r="L58" s="123"/>
      <c r="M58" s="123"/>
      <c r="N58" s="123"/>
      <c r="O58" s="122"/>
      <c r="P58" s="121"/>
      <c r="Q58" s="121"/>
      <c r="R58" s="121"/>
      <c r="S58" s="121"/>
      <c r="T58" s="121"/>
      <c r="U58" s="121"/>
      <c r="V58" s="121"/>
      <c r="W58" s="121"/>
      <c r="X58" s="121"/>
      <c r="Y58" s="121"/>
      <c r="Z58" s="121"/>
      <c r="AA58" s="121"/>
      <c r="AB58" s="121"/>
    </row>
    <row r="59" ht="15.75" customHeight="1">
      <c r="A59" s="121"/>
      <c r="B59" s="122"/>
      <c r="C59" s="123"/>
      <c r="D59" s="123"/>
      <c r="E59" s="123"/>
      <c r="F59" s="123"/>
      <c r="G59" s="123"/>
      <c r="H59" s="123"/>
      <c r="I59" s="123"/>
      <c r="J59" s="123"/>
      <c r="K59" s="123"/>
      <c r="L59" s="123"/>
      <c r="M59" s="123"/>
      <c r="N59" s="123"/>
      <c r="O59" s="122"/>
      <c r="P59" s="121"/>
      <c r="Q59" s="121"/>
      <c r="R59" s="121"/>
      <c r="S59" s="121"/>
      <c r="T59" s="121"/>
      <c r="U59" s="121"/>
      <c r="V59" s="121"/>
      <c r="W59" s="121"/>
      <c r="X59" s="121"/>
      <c r="Y59" s="121"/>
      <c r="Z59" s="121"/>
      <c r="AA59" s="121"/>
      <c r="AB59" s="121"/>
    </row>
    <row r="60" ht="15.75" customHeight="1">
      <c r="A60" s="121"/>
      <c r="B60" s="122"/>
      <c r="C60" s="123"/>
      <c r="D60" s="123"/>
      <c r="E60" s="123"/>
      <c r="F60" s="123"/>
      <c r="G60" s="123"/>
      <c r="H60" s="123"/>
      <c r="I60" s="123"/>
      <c r="J60" s="123"/>
      <c r="K60" s="123"/>
      <c r="L60" s="123"/>
      <c r="M60" s="123"/>
      <c r="N60" s="123"/>
      <c r="O60" s="122"/>
      <c r="P60" s="121"/>
      <c r="Q60" s="121"/>
      <c r="R60" s="121"/>
      <c r="S60" s="121"/>
      <c r="T60" s="121"/>
      <c r="U60" s="121"/>
      <c r="V60" s="121"/>
      <c r="W60" s="121"/>
      <c r="X60" s="121"/>
      <c r="Y60" s="121"/>
      <c r="Z60" s="121"/>
      <c r="AA60" s="121"/>
      <c r="AB60" s="121"/>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3:B3"/>
    <mergeCell ref="A4:B4"/>
    <mergeCell ref="F50:J50"/>
    <mergeCell ref="F52:H52"/>
  </mergeCells>
  <hyperlinks>
    <hyperlink r:id="rId1" ref="F50"/>
  </hyperlinks>
  <printOptions/>
  <pageMargins bottom="1.0" footer="0.0" header="0.0" left="0.75" right="0.75" top="1.0"/>
  <pageSetup orientation="portrait"/>
  <drawing r:id="rId2"/>
  <extLst>
    <ext uri="{05C60535-1F16-4fd2-B633-F4F36F0B64E0}">
      <x14:sparklineGroups>
        <x14:sparklineGroup displayEmptyCellsAs="gap">
          <x14:colorSeries rgb="FFFFFFFF"/>
          <x14:sparklines>
            <x14:sparkline>
              <xm:f>'Vue simplifiée des résultats'!C41:N41</xm:f>
              <xm:sqref>B41</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0.38"/>
    <col customWidth="1" min="2" max="2" width="35.25"/>
    <col customWidth="1" min="3" max="6" width="12.63"/>
  </cols>
  <sheetData>
    <row r="1" ht="15.75" customHeight="1">
      <c r="A1" s="152"/>
      <c r="B1" s="153" t="s">
        <v>182</v>
      </c>
    </row>
    <row r="2" ht="15.75" customHeight="1">
      <c r="A2" s="152"/>
      <c r="B2" s="152" t="s">
        <v>175</v>
      </c>
    </row>
    <row r="3" ht="15.75" customHeight="1">
      <c r="A3" s="152"/>
      <c r="B3" s="152" t="s">
        <v>183</v>
      </c>
    </row>
    <row r="4" ht="15.75" customHeight="1">
      <c r="A4" s="152"/>
      <c r="B4" s="152" t="s">
        <v>184</v>
      </c>
    </row>
    <row r="5" ht="15.75" customHeight="1">
      <c r="A5" s="152"/>
      <c r="B5" s="152" t="s">
        <v>185</v>
      </c>
    </row>
    <row r="6" ht="15.75" customHeight="1">
      <c r="A6" s="152"/>
      <c r="B6" s="152" t="s">
        <v>186</v>
      </c>
    </row>
    <row r="7" ht="15.75" customHeight="1">
      <c r="A7" s="152"/>
      <c r="B7" s="152" t="s">
        <v>187</v>
      </c>
    </row>
    <row r="8" ht="15.75" customHeight="1">
      <c r="A8" s="152"/>
      <c r="B8" s="152" t="s">
        <v>188</v>
      </c>
    </row>
    <row r="9" ht="15.75" customHeight="1">
      <c r="A9" s="152"/>
      <c r="B9" s="152" t="s">
        <v>189</v>
      </c>
    </row>
    <row r="10" ht="15.75" customHeight="1">
      <c r="A10" s="152"/>
      <c r="B10" s="152" t="s">
        <v>190</v>
      </c>
    </row>
    <row r="11" ht="15.75" customHeight="1">
      <c r="A11" s="152" t="s">
        <v>191</v>
      </c>
      <c r="B11" s="152" t="s">
        <v>191</v>
      </c>
    </row>
    <row r="12" ht="15.75" customHeight="1">
      <c r="A12" s="152"/>
      <c r="B12" s="152" t="s">
        <v>192</v>
      </c>
    </row>
    <row r="13" ht="15.75" customHeight="1">
      <c r="A13" s="152" t="s">
        <v>140</v>
      </c>
      <c r="B13" s="152" t="s">
        <v>140</v>
      </c>
    </row>
    <row r="14" ht="15.75" customHeight="1">
      <c r="A14" s="152"/>
      <c r="B14" s="152" t="s">
        <v>193</v>
      </c>
    </row>
    <row r="15" ht="15.75" customHeight="1">
      <c r="A15" s="152"/>
      <c r="B15" s="152" t="s">
        <v>115</v>
      </c>
    </row>
    <row r="16" ht="15.75" customHeight="1">
      <c r="A16" s="152"/>
      <c r="B16" s="152" t="s">
        <v>194</v>
      </c>
    </row>
    <row r="17" ht="15.75" customHeight="1">
      <c r="A17" s="152"/>
      <c r="B17" s="152" t="s">
        <v>195</v>
      </c>
    </row>
    <row r="18" ht="15.75" customHeight="1">
      <c r="A18" s="152"/>
      <c r="B18" s="152" t="s">
        <v>196</v>
      </c>
    </row>
    <row r="19" ht="15.75" customHeight="1">
      <c r="A19" s="152"/>
      <c r="B19" s="152" t="s">
        <v>197</v>
      </c>
    </row>
    <row r="20" ht="15.75" customHeight="1">
      <c r="A20" s="152"/>
      <c r="B20" s="152" t="s">
        <v>198</v>
      </c>
    </row>
    <row r="21" ht="15.75" customHeight="1">
      <c r="A21" s="152"/>
      <c r="B21" s="152" t="s">
        <v>199</v>
      </c>
    </row>
    <row r="22" ht="15.75" customHeight="1">
      <c r="A22" s="152"/>
      <c r="B22" s="152" t="s">
        <v>200</v>
      </c>
    </row>
    <row r="23" ht="15.75" customHeight="1">
      <c r="A23" s="152"/>
      <c r="B23" s="152" t="s">
        <v>144</v>
      </c>
    </row>
    <row r="24" ht="15.75" customHeight="1">
      <c r="A24" s="152"/>
      <c r="B24" s="152" t="s">
        <v>201</v>
      </c>
    </row>
    <row r="25" ht="15.75" customHeight="1">
      <c r="A25" s="152" t="s">
        <v>137</v>
      </c>
      <c r="B25" s="152" t="s">
        <v>137</v>
      </c>
    </row>
    <row r="26" ht="15.75" customHeight="1">
      <c r="A26" s="152"/>
      <c r="B26" s="152" t="s">
        <v>143</v>
      </c>
    </row>
    <row r="27" ht="15.75" customHeight="1">
      <c r="A27" s="152"/>
      <c r="B27" s="152" t="s">
        <v>202</v>
      </c>
    </row>
    <row r="28" ht="15.75" customHeight="1">
      <c r="A28" s="152"/>
      <c r="B28" s="152" t="s">
        <v>203</v>
      </c>
    </row>
    <row r="29" ht="15.75" customHeight="1">
      <c r="A29" s="152" t="s">
        <v>139</v>
      </c>
      <c r="B29" s="152" t="s">
        <v>139</v>
      </c>
    </row>
    <row r="30" ht="15.75" customHeight="1">
      <c r="A30" s="152"/>
      <c r="B30" s="152" t="s">
        <v>204</v>
      </c>
    </row>
    <row r="31" ht="15.75" customHeight="1">
      <c r="A31" s="152"/>
      <c r="B31" s="152" t="s">
        <v>205</v>
      </c>
    </row>
    <row r="32" ht="15.75" customHeight="1">
      <c r="A32" s="152"/>
      <c r="B32" s="152" t="s">
        <v>145</v>
      </c>
    </row>
    <row r="33" ht="15.75" customHeight="1">
      <c r="A33" s="152"/>
      <c r="B33" s="152" t="s">
        <v>206</v>
      </c>
    </row>
    <row r="34" ht="15.75" customHeight="1">
      <c r="A34" s="152"/>
      <c r="B34" s="152" t="s">
        <v>207</v>
      </c>
    </row>
    <row r="35" ht="15.75" customHeight="1">
      <c r="A35" s="152"/>
      <c r="B35" s="152" t="s">
        <v>208</v>
      </c>
    </row>
    <row r="36" ht="15.75" customHeight="1">
      <c r="A36" s="152" t="s">
        <v>138</v>
      </c>
      <c r="B36" s="152" t="s">
        <v>138</v>
      </c>
    </row>
    <row r="37" ht="15.75" customHeight="1">
      <c r="A37" s="152"/>
      <c r="B37" s="152" t="s">
        <v>209</v>
      </c>
    </row>
    <row r="38" ht="15.75" customHeight="1">
      <c r="A38" s="152"/>
      <c r="B38" s="152" t="s">
        <v>210</v>
      </c>
    </row>
    <row r="39" ht="15.75" customHeight="1">
      <c r="A39" s="152"/>
      <c r="B39" s="152" t="s">
        <v>211</v>
      </c>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1.0" footer="0.0" header="0.0" left="0.75" right="0.75" top="1.0"/>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