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odafoneiceland.sharepoint.com/sites/Grp_Uppgjrskynningar/Shared Documents/General/2025-Q2/Birting/"/>
    </mc:Choice>
  </mc:AlternateContent>
  <xr:revisionPtr revIDLastSave="201" documentId="8_{E66E47A3-1E45-40AA-A2E5-503F962B61E8}" xr6:coauthVersionLast="47" xr6:coauthVersionMax="47" xr10:uidLastSave="{F502D5AA-D6B7-4340-BD2C-2164A900FD4E}"/>
  <bookViews>
    <workbookView xWindow="-7545" yWindow="-21720" windowWidth="51840" windowHeight="21120" tabRatio="775" xr2:uid="{7A7EB33C-2363-4251-93E8-6F27F1EDA72F}"/>
  </bookViews>
  <sheets>
    <sheet name="Fjárhagstölur" sheetId="13" r:id="rId1"/>
  </sheets>
  <definedNames>
    <definedName name="CIQWBGuid" hidden="1">"6bcc8486-2e45-4202-8b09-0e68a6ec0a58"</definedName>
    <definedName name="CIQWBInfo" hidden="1">"{ ""CIQVersion"":""9.50.2716.4594"" }"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"12/19/2024 10:31:51"</definedName>
    <definedName name="IQ_QTD" hidden="1">750000</definedName>
    <definedName name="IQ_TODAY" hidden="1">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3" l="1"/>
  <c r="D11" i="13"/>
  <c r="D12" i="13" s="1"/>
  <c r="C11" i="13"/>
  <c r="C12" i="13" s="1"/>
  <c r="G10" i="13"/>
  <c r="F10" i="13"/>
  <c r="D10" i="13"/>
  <c r="C10" i="13"/>
  <c r="G8" i="13"/>
  <c r="F8" i="13"/>
  <c r="D8" i="13"/>
  <c r="C8" i="13"/>
  <c r="C6" i="13"/>
  <c r="G11" i="13" l="1"/>
  <c r="G12" i="13" s="1"/>
  <c r="F11" i="13"/>
  <c r="F12" i="13" s="1"/>
  <c r="G109" i="13"/>
  <c r="F109" i="13"/>
  <c r="D109" i="13"/>
  <c r="C109" i="13"/>
  <c r="G44" i="13" l="1"/>
  <c r="G24" i="13"/>
  <c r="C32" i="13"/>
  <c r="C34" i="13" s="1"/>
  <c r="D32" i="13"/>
  <c r="D34" i="13" s="1"/>
  <c r="F32" i="13"/>
  <c r="G32" i="13"/>
  <c r="G34" i="13" s="1"/>
  <c r="G59" i="13" s="1"/>
  <c r="C89" i="13"/>
  <c r="C103" i="13" s="1"/>
  <c r="D89" i="13"/>
  <c r="D91" i="13" s="1"/>
  <c r="F89" i="13"/>
  <c r="F103" i="13" s="1"/>
  <c r="G89" i="13"/>
  <c r="G103" i="13" s="1"/>
  <c r="C78" i="13"/>
  <c r="D78" i="13"/>
  <c r="F78" i="13"/>
  <c r="G78" i="13"/>
  <c r="G71" i="13" s="1"/>
  <c r="C24" i="13"/>
  <c r="D24" i="13"/>
  <c r="F24" i="13"/>
  <c r="C16" i="13"/>
  <c r="C26" i="13" s="1"/>
  <c r="C57" i="13" s="1"/>
  <c r="C85" i="13" s="1"/>
  <c r="C93" i="13" s="1"/>
  <c r="C102" i="13" s="1"/>
  <c r="C107" i="13" s="1"/>
  <c r="C74" i="13" s="1"/>
  <c r="D16" i="13"/>
  <c r="D26" i="13" s="1"/>
  <c r="D57" i="13" s="1"/>
  <c r="D85" i="13" s="1"/>
  <c r="D93" i="13" s="1"/>
  <c r="D102" i="13" s="1"/>
  <c r="D107" i="13" s="1"/>
  <c r="D74" i="13" s="1"/>
  <c r="F16" i="13"/>
  <c r="F26" i="13" s="1"/>
  <c r="F57" i="13" s="1"/>
  <c r="F85" i="13" s="1"/>
  <c r="F93" i="13" s="1"/>
  <c r="F102" i="13" s="1"/>
  <c r="F107" i="13" s="1"/>
  <c r="F74" i="13" s="1"/>
  <c r="G16" i="13"/>
  <c r="G26" i="13" s="1"/>
  <c r="G57" i="13" s="1"/>
  <c r="G85" i="13" s="1"/>
  <c r="G93" i="13" s="1"/>
  <c r="G102" i="13" s="1"/>
  <c r="G107" i="13" s="1"/>
  <c r="G74" i="13" s="1"/>
  <c r="C104" i="13"/>
  <c r="D104" i="13"/>
  <c r="F104" i="13"/>
  <c r="G104" i="13"/>
  <c r="C97" i="13"/>
  <c r="C100" i="13" s="1"/>
  <c r="D97" i="13"/>
  <c r="D100" i="13" s="1"/>
  <c r="F97" i="13"/>
  <c r="F100" i="13" s="1"/>
  <c r="G97" i="13"/>
  <c r="G100" i="13" s="1"/>
  <c r="C72" i="13"/>
  <c r="D72" i="13"/>
  <c r="F72" i="13"/>
  <c r="G72" i="13"/>
  <c r="D71" i="13"/>
  <c r="F71" i="13"/>
  <c r="C69" i="13"/>
  <c r="D69" i="13"/>
  <c r="F69" i="13"/>
  <c r="G69" i="13"/>
  <c r="C70" i="13"/>
  <c r="D70" i="13"/>
  <c r="F70" i="13"/>
  <c r="G70" i="13"/>
  <c r="C68" i="13"/>
  <c r="D68" i="13"/>
  <c r="F68" i="13"/>
  <c r="G68" i="13"/>
  <c r="D83" i="13"/>
  <c r="F83" i="13"/>
  <c r="G83" i="13"/>
  <c r="C83" i="13"/>
  <c r="G48" i="13" l="1"/>
  <c r="G52" i="13" s="1"/>
  <c r="G55" i="13" s="1"/>
  <c r="G13" i="13"/>
  <c r="G61" i="13"/>
  <c r="F39" i="13"/>
  <c r="F44" i="13" s="1"/>
  <c r="F59" i="13"/>
  <c r="F37" i="13"/>
  <c r="D59" i="13"/>
  <c r="D39" i="13"/>
  <c r="D44" i="13" s="1"/>
  <c r="D48" i="13" s="1"/>
  <c r="D52" i="13" s="1"/>
  <c r="D37" i="13"/>
  <c r="C37" i="13"/>
  <c r="C59" i="13"/>
  <c r="C39" i="13"/>
  <c r="C44" i="13" s="1"/>
  <c r="C48" i="13" s="1"/>
  <c r="C52" i="13" s="1"/>
  <c r="G37" i="13"/>
  <c r="D103" i="13"/>
  <c r="D105" i="13" s="1"/>
  <c r="C91" i="13"/>
  <c r="F91" i="13"/>
  <c r="G91" i="13"/>
  <c r="C105" i="13"/>
  <c r="G105" i="13"/>
  <c r="F105" i="13"/>
  <c r="F48" i="13" l="1"/>
  <c r="F52" i="13" s="1"/>
  <c r="F13" i="13"/>
  <c r="F64" i="13"/>
  <c r="D64" i="13"/>
  <c r="F61" i="13"/>
  <c r="F55" i="13"/>
  <c r="C55" i="13"/>
  <c r="C61" i="13"/>
  <c r="C64" i="13"/>
  <c r="D61" i="13"/>
  <c r="D55" i="13"/>
  <c r="F60" i="13"/>
  <c r="G60" i="13"/>
  <c r="C60" i="13"/>
  <c r="D60" i="13"/>
  <c r="C65" i="13" l="1"/>
  <c r="G65" i="13"/>
  <c r="F65" i="13"/>
  <c r="D65" i="13"/>
  <c r="G64" i="13"/>
</calcChain>
</file>

<file path=xl/sharedStrings.xml><?xml version="1.0" encoding="utf-8"?>
<sst xmlns="http://schemas.openxmlformats.org/spreadsheetml/2006/main" count="102" uniqueCount="86">
  <si>
    <t>Tekjur</t>
  </si>
  <si>
    <t>EBITDAaL</t>
  </si>
  <si>
    <t>Fjárfestingar</t>
  </si>
  <si>
    <t>EBIT</t>
  </si>
  <si>
    <t>Lykiltölur (m.kr.)</t>
  </si>
  <si>
    <t>Breyting milli ára%</t>
  </si>
  <si>
    <t>EBITDAaL%</t>
  </si>
  <si>
    <t>Fjárfestingar%</t>
  </si>
  <si>
    <t>EBITDAaL - Fjárfestingar</t>
  </si>
  <si>
    <t>EBITDAaL - Fjárfestingar %</t>
  </si>
  <si>
    <t>Tekjuskipting (m.kr.)</t>
  </si>
  <si>
    <t>Fjölmiðlun</t>
  </si>
  <si>
    <t>Internet</t>
  </si>
  <si>
    <t>Farsími</t>
  </si>
  <si>
    <t>Fastlína</t>
  </si>
  <si>
    <t>Hýsingar- og rekstrarlausnir</t>
  </si>
  <si>
    <t>Vörusala</t>
  </si>
  <si>
    <t>Aðrar tekjur</t>
  </si>
  <si>
    <t>Laun og launatengd gjöld</t>
  </si>
  <si>
    <t>Annar rekstrarkostnaður</t>
  </si>
  <si>
    <t>Rekstrarkostnaður</t>
  </si>
  <si>
    <t>EBITDA</t>
  </si>
  <si>
    <t>Hreinar leigugreiðslur</t>
  </si>
  <si>
    <t>Afskriftir í rekstri</t>
  </si>
  <si>
    <t>Afskriftir leigueigna</t>
  </si>
  <si>
    <t>Afkoma af aflagðri starfsemi</t>
  </si>
  <si>
    <t>Hagnaður fyrir skatta</t>
  </si>
  <si>
    <t>Skattar</t>
  </si>
  <si>
    <t>Þýðingarmunur</t>
  </si>
  <si>
    <t>Hlutföll af tekjum</t>
  </si>
  <si>
    <t>Afkoma</t>
  </si>
  <si>
    <t>EBITDA %</t>
  </si>
  <si>
    <t>EBITDAaL %</t>
  </si>
  <si>
    <t>Hagnaðarhlutfall</t>
  </si>
  <si>
    <t>Fjárfestingar og fjárstreymi</t>
  </si>
  <si>
    <t>Fjárfestingar %</t>
  </si>
  <si>
    <t>Kostnaður</t>
  </si>
  <si>
    <t>Laun og launatengd gjöld %</t>
  </si>
  <si>
    <t>Hreinar leigugreiðslur %</t>
  </si>
  <si>
    <t>Afskriftir í rekstri %</t>
  </si>
  <si>
    <t>Fjárfestingarhreyfingar</t>
  </si>
  <si>
    <t>Fjárfestingar í rekstrarfjármunum</t>
  </si>
  <si>
    <t>Fjárfestingar í óefnislegum eignum</t>
  </si>
  <si>
    <t>Fjárfestingar í sýningarréttum</t>
  </si>
  <si>
    <t>Aðrar fjárfestingarhreyfingar</t>
  </si>
  <si>
    <t>Fjárfestingarhreyfingar samtals</t>
  </si>
  <si>
    <t>Afskriftir</t>
  </si>
  <si>
    <t>Afskriftir rekstrarfjármuna</t>
  </si>
  <si>
    <t>Afskriftir óefnislegra eigna</t>
  </si>
  <si>
    <t>Afskriftir sýningarrétta</t>
  </si>
  <si>
    <t>Afskriftir samtals</t>
  </si>
  <si>
    <t>Hreinar fjárfestingar</t>
  </si>
  <si>
    <t>Hreinar fjárfestingar í rekstri</t>
  </si>
  <si>
    <t>Sýningarréttir</t>
  </si>
  <si>
    <t>Fjárfesting í sýningarréttum</t>
  </si>
  <si>
    <t>Vaxtagjöld af leiguskuldbindingu</t>
  </si>
  <si>
    <t>Vaxtatekjur af leigukröfu</t>
  </si>
  <si>
    <t>Einskiptisliðir sem ekki er leiðrétt fyrir:</t>
  </si>
  <si>
    <t>Gjaldfærð leiga samkvæmt IFRS16</t>
  </si>
  <si>
    <t>Rekstrarreikningur</t>
  </si>
  <si>
    <t xml:space="preserve">fjárfestingarhreyfingar í sjóðstreymisyfirliti, s.s. kaup eða sala á félögum, fenginn arður eða óhefðbundin kaup </t>
  </si>
  <si>
    <t>eða sala á eignum eru ekki inni í fjárfestingum.</t>
  </si>
  <si>
    <t xml:space="preserve"> afborgunum vegna leigukrafna.</t>
  </si>
  <si>
    <t>Hrein afborgun leiguskuldbindinga</t>
  </si>
  <si>
    <t>Annar rekstrarkostnaður %</t>
  </si>
  <si>
    <t>Tekjur samtals</t>
  </si>
  <si>
    <r>
      <rPr>
        <b/>
        <sz val="9"/>
        <rFont val="Aptos Display"/>
        <family val="2"/>
        <scheme val="major"/>
      </rPr>
      <t xml:space="preserve">EBITDAaL: </t>
    </r>
    <r>
      <rPr>
        <sz val="9"/>
        <rFont val="Aptos Display"/>
        <family val="2"/>
        <scheme val="major"/>
      </rPr>
      <t>Hagnaður fyrir fjármagnsliði, skatta og afskriftir að frádregnum hreinum leigugreiðslum.</t>
    </r>
  </si>
  <si>
    <r>
      <t xml:space="preserve">Hreinar leigugreiðslur: </t>
    </r>
    <r>
      <rPr>
        <sz val="9"/>
        <rFont val="Aptos Display"/>
        <family val="2"/>
        <scheme val="major"/>
      </rPr>
      <t xml:space="preserve">Vaxtagjöld og afborganir leiguskuldbindinga að frádregnum vaxtatekjum og </t>
    </r>
  </si>
  <si>
    <r>
      <rPr>
        <b/>
        <sz val="9"/>
        <rFont val="Aptos Display"/>
        <family val="2"/>
        <scheme val="major"/>
      </rPr>
      <t>Fjárfestingar:</t>
    </r>
    <r>
      <rPr>
        <sz val="9"/>
        <rFont val="Aptos Display"/>
        <family val="2"/>
        <scheme val="major"/>
      </rPr>
      <t xml:space="preserve"> Fjárfestingar í óefnislegum eignum, rekstrarfjármunum og sýningarréttum. Aðrar </t>
    </r>
  </si>
  <si>
    <r>
      <rPr>
        <b/>
        <sz val="9"/>
        <rFont val="Aptos Display"/>
        <family val="2"/>
        <scheme val="major"/>
      </rPr>
      <t xml:space="preserve">Afskriftir í rekstri: </t>
    </r>
    <r>
      <rPr>
        <sz val="9"/>
        <rFont val="Aptos Display"/>
        <family val="2"/>
        <scheme val="major"/>
      </rPr>
      <t>Afskriftir óefnsilegra eigna, rekstrarfjármuna og sýningarrétta.</t>
    </r>
  </si>
  <si>
    <r>
      <rPr>
        <b/>
        <sz val="9"/>
        <rFont val="Aptos Display"/>
        <family val="2"/>
        <scheme val="major"/>
      </rPr>
      <t>Hreinar fjárfestingar:</t>
    </r>
    <r>
      <rPr>
        <sz val="9"/>
        <rFont val="Aptos Display"/>
        <family val="2"/>
        <scheme val="major"/>
      </rPr>
      <t xml:space="preserve"> Fjárfestingar - Afskriftir í rekstri</t>
    </r>
  </si>
  <si>
    <t>Viðbótar árangusmælikvarðar</t>
  </si>
  <si>
    <t>Hreinar leigugreiðslur og IFRS16 gjaldfærslur</t>
  </si>
  <si>
    <t>Hrein fjármagnsgjöld</t>
  </si>
  <si>
    <t>Afskriftir vörumerkja og viðskiptasambanda</t>
  </si>
  <si>
    <t>Kostnarverð seldra vara og þjónustu</t>
  </si>
  <si>
    <t>Kostnaðarverð seldra vara og þjónustu %</t>
  </si>
  <si>
    <t>2F 2025</t>
  </si>
  <si>
    <t>2F 2024</t>
  </si>
  <si>
    <t>1H 2025</t>
  </si>
  <si>
    <t>1H 2024</t>
  </si>
  <si>
    <t>Viðauki við fréttatilkynningu vegna árshlutauppgjörs 2F 2025</t>
  </si>
  <si>
    <t>Hagnaður eftir skatta</t>
  </si>
  <si>
    <t>Bókfærðir sýningarréttir í lok tímabils</t>
  </si>
  <si>
    <t>Heildarafkoma tímabilsins</t>
  </si>
  <si>
    <t>Sýn // Helstu fjárhagstölur fyrri helming árs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</si>
</sst>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%;\-0.0%;&quot;&quot;;@"/>
  </numFmts>
  <fonts count="14" x14ac:knownFonts="1">
    <font>
      <sz val="9"/>
      <color theme="1"/>
      <name val="Segoe UI"/>
      <family val="2"/>
    </font>
    <font>
      <sz val="10"/>
      <name val="Arial"/>
      <family val="2"/>
    </font>
    <font>
      <b/>
      <sz val="16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sz val="8"/>
      <name val="Aptos Display"/>
      <family val="2"/>
      <scheme val="major"/>
    </font>
    <font>
      <sz val="9"/>
      <color rgb="FF0033CC"/>
      <name val="Aptos Display"/>
      <family val="2"/>
    </font>
    <font>
      <sz val="9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6"/>
      <color theme="4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name val="Aptos Display"/>
      <family val="2"/>
      <scheme val="major"/>
    </font>
    <font>
      <b/>
      <sz val="10"/>
      <color rgb="FFFF000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0" borderId="0"/>
    <xf numFmtId="3" fontId="7" fillId="3" borderId="9" applyAlignment="0">
      <protection locked="0"/>
    </xf>
  </cellStyleXfs>
  <cellXfs count="4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6" xfId="1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7" xfId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10" fillId="0" borderId="0" xfId="1" applyFont="1"/>
    <xf numFmtId="0" fontId="5" fillId="2" borderId="3" xfId="1" applyFont="1" applyFill="1" applyBorder="1" applyAlignment="1">
      <alignment horizontal="right" vertical="center"/>
    </xf>
    <xf numFmtId="0" fontId="6" fillId="0" borderId="5" xfId="1" applyFont="1" applyBorder="1" applyAlignment="1">
      <alignment horizontal="left" vertical="center" indent="2"/>
    </xf>
    <xf numFmtId="4" fontId="3" fillId="0" borderId="5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Inntak" xfId="2" xr:uid="{653BC1C2-A204-4464-AE91-4C8C6FC3446A}"/>
    <cellStyle name="Normal" xfId="0" builtinId="0"/>
    <cellStyle name="Normal 2" xfId="1" xr:uid="{5E2FCF45-5C78-4AB3-AC05-6BDD1FA15039}"/>
  </cellStyles>
  <dxfs count="0"/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ýn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EE4055"/>
      </a:accent1>
      <a:accent2>
        <a:srgbClr val="375D64"/>
      </a:accent2>
      <a:accent3>
        <a:srgbClr val="54575A"/>
      </a:accent3>
      <a:accent4>
        <a:srgbClr val="8E9D98"/>
      </a:accent4>
      <a:accent5>
        <a:srgbClr val="EE4055"/>
      </a:accent5>
      <a:accent6>
        <a:srgbClr val="375D64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AF06-8234-4F53-880A-D325E4D56EFC}">
  <sheetPr>
    <tabColor theme="4"/>
  </sheetPr>
  <dimension ref="A1:XFC190"/>
  <sheetViews>
    <sheetView showGridLines="0" tabSelected="1" topLeftCell="A87" zoomScale="145" zoomScaleNormal="145" workbookViewId="0">
      <selection activeCell="C76" sqref="C76"/>
    </sheetView>
  </sheetViews>
  <sheetFormatPr defaultColWidth="0" defaultRowHeight="0" customHeight="1" zeroHeight="1" x14ac:dyDescent="0.35"/>
  <cols>
    <col min="1" max="1" width="5.36328125" style="1" customWidth="1"/>
    <col min="2" max="2" width="46.36328125" style="1" customWidth="1"/>
    <col min="3" max="4" width="9.81640625" style="1" customWidth="1"/>
    <col min="5" max="5" width="5.453125" style="1" customWidth="1"/>
    <col min="6" max="7" width="9.81640625" style="1" customWidth="1"/>
    <col min="8" max="8" width="23.1796875" style="1" customWidth="1"/>
    <col min="9" max="16378" width="3.453125" style="1" hidden="1"/>
    <col min="16379" max="16379" width="1.1796875" style="1" hidden="1"/>
    <col min="16380" max="16380" width="1.6328125" style="1" hidden="1"/>
    <col min="16381" max="16381" width="3.453125" style="1" hidden="1"/>
    <col min="16382" max="16383" width="4.6328125" style="1" hidden="1"/>
    <col min="16384" max="16384" width="15.6328125" style="1" hidden="1"/>
  </cols>
  <sheetData>
    <row r="1" spans="1:8" ht="24.75" customHeight="1" x14ac:dyDescent="0.55000000000000004">
      <c r="A1" s="36" t="s">
        <v>85</v>
      </c>
    </row>
    <row r="2" spans="1:8" s="4" customFormat="1" ht="13.5" customHeight="1" x14ac:dyDescent="0.35">
      <c r="A2" s="34" t="s">
        <v>81</v>
      </c>
      <c r="B2" s="5"/>
      <c r="H2" s="1"/>
    </row>
    <row r="3" spans="1:8" s="4" customFormat="1" ht="13.5" customHeight="1" x14ac:dyDescent="0.5">
      <c r="B3" s="3"/>
    </row>
    <row r="4" spans="1:8" s="4" customFormat="1" ht="13.5" customHeight="1" x14ac:dyDescent="0.5">
      <c r="B4" s="7" t="s">
        <v>4</v>
      </c>
      <c r="C4" s="8" t="s">
        <v>77</v>
      </c>
      <c r="D4" s="8" t="s">
        <v>78</v>
      </c>
      <c r="E4" s="8"/>
      <c r="F4" s="8" t="s">
        <v>79</v>
      </c>
      <c r="G4" s="9" t="s">
        <v>80</v>
      </c>
    </row>
    <row r="5" spans="1:8" s="4" customFormat="1" ht="13.5" customHeight="1" x14ac:dyDescent="0.5">
      <c r="B5" s="20" t="s">
        <v>0</v>
      </c>
      <c r="C5" s="27">
        <v>5357.1895660199989</v>
      </c>
      <c r="D5" s="27">
        <v>5285.8000821082787</v>
      </c>
      <c r="E5" s="27"/>
      <c r="F5" s="27">
        <v>10577.183939530001</v>
      </c>
      <c r="G5" s="28">
        <v>10650.337161462499</v>
      </c>
    </row>
    <row r="6" spans="1:8" s="4" customFormat="1" ht="13.5" customHeight="1" x14ac:dyDescent="0.5">
      <c r="B6" s="38" t="s">
        <v>5</v>
      </c>
      <c r="C6" s="12">
        <f>C5/D5-1</f>
        <v>1.3505899353508211E-2</v>
      </c>
      <c r="D6" s="13"/>
      <c r="E6" s="13"/>
      <c r="F6" s="12">
        <v>-6.8686296803069924E-3</v>
      </c>
      <c r="G6" s="14"/>
    </row>
    <row r="7" spans="1:8" s="4" customFormat="1" ht="13.5" customHeight="1" x14ac:dyDescent="0.5">
      <c r="B7" s="20" t="s">
        <v>1</v>
      </c>
      <c r="C7" s="27">
        <v>716.15187822999997</v>
      </c>
      <c r="D7" s="27">
        <v>733.23373054000069</v>
      </c>
      <c r="E7" s="27"/>
      <c r="F7" s="27">
        <v>1297.3827377800008</v>
      </c>
      <c r="G7" s="28">
        <v>1484.7366059225014</v>
      </c>
    </row>
    <row r="8" spans="1:8" s="4" customFormat="1" ht="13.5" customHeight="1" x14ac:dyDescent="0.5">
      <c r="B8" s="38" t="s">
        <v>6</v>
      </c>
      <c r="C8" s="12">
        <f>C7/C5</f>
        <v>0.13368051837711029</v>
      </c>
      <c r="D8" s="12">
        <f>D7/D5</f>
        <v>0.13871764333689013</v>
      </c>
      <c r="E8" s="12"/>
      <c r="F8" s="12">
        <f>F7/F5</f>
        <v>0.12265861548755955</v>
      </c>
      <c r="G8" s="15">
        <f>G7/G5</f>
        <v>0.13940747446896959</v>
      </c>
    </row>
    <row r="9" spans="1:8" s="4" customFormat="1" ht="13.5" customHeight="1" x14ac:dyDescent="0.5">
      <c r="B9" s="20" t="s">
        <v>2</v>
      </c>
      <c r="C9" s="27">
        <v>623.66435162999824</v>
      </c>
      <c r="D9" s="27">
        <v>1165.0263693744994</v>
      </c>
      <c r="E9" s="27"/>
      <c r="F9" s="27">
        <v>1102.9872955600026</v>
      </c>
      <c r="G9" s="28">
        <v>2107.8076162619977</v>
      </c>
    </row>
    <row r="10" spans="1:8" s="4" customFormat="1" ht="13.5" customHeight="1" x14ac:dyDescent="0.5">
      <c r="B10" s="38" t="s">
        <v>7</v>
      </c>
      <c r="C10" s="12">
        <f>C9/C5</f>
        <v>0.11641633060473075</v>
      </c>
      <c r="D10" s="12">
        <f>D9/D5</f>
        <v>0.22040681661759337</v>
      </c>
      <c r="E10" s="12"/>
      <c r="F10" s="12">
        <f>F9/F5</f>
        <v>0.10427986332333879</v>
      </c>
      <c r="G10" s="15">
        <f>G9/G5</f>
        <v>0.1979099425968365</v>
      </c>
    </row>
    <row r="11" spans="1:8" s="4" customFormat="1" ht="13.5" customHeight="1" x14ac:dyDescent="0.5">
      <c r="B11" s="20" t="s">
        <v>8</v>
      </c>
      <c r="C11" s="27">
        <f>C7-C9</f>
        <v>92.487526600001729</v>
      </c>
      <c r="D11" s="27">
        <f>D7-D9</f>
        <v>-431.79263883449869</v>
      </c>
      <c r="E11" s="27"/>
      <c r="F11" s="27">
        <f>F7-F9</f>
        <v>194.39544221999813</v>
      </c>
      <c r="G11" s="28">
        <f>G7-G9</f>
        <v>-623.0710103394963</v>
      </c>
    </row>
    <row r="12" spans="1:8" s="4" customFormat="1" ht="13.5" customHeight="1" x14ac:dyDescent="0.5">
      <c r="B12" s="38" t="s">
        <v>9</v>
      </c>
      <c r="C12" s="12">
        <f>C11/C5</f>
        <v>1.7264187772379543E-2</v>
      </c>
      <c r="D12" s="12">
        <f>D11/D5</f>
        <v>-8.1689173280703256E-2</v>
      </c>
      <c r="E12" s="12"/>
      <c r="F12" s="12">
        <f>F11/F5</f>
        <v>1.8378752164220764E-2</v>
      </c>
      <c r="G12" s="15">
        <f>G11/G5</f>
        <v>-5.85024681278669E-2</v>
      </c>
    </row>
    <row r="13" spans="1:8" s="4" customFormat="1" ht="13.5" customHeight="1" x14ac:dyDescent="0.5">
      <c r="B13" s="17" t="s">
        <v>3</v>
      </c>
      <c r="C13" s="18">
        <v>65.720575292501024</v>
      </c>
      <c r="D13" s="18">
        <v>62.9219752799996</v>
      </c>
      <c r="E13" s="18"/>
      <c r="F13" s="18">
        <f>F44</f>
        <v>-74.084410454998135</v>
      </c>
      <c r="G13" s="19">
        <f>G44</f>
        <v>109.63722465999973</v>
      </c>
    </row>
    <row r="14" spans="1:8" s="4" customFormat="1" ht="13.5" customHeight="1" x14ac:dyDescent="0.5">
      <c r="B14" s="45"/>
    </row>
    <row r="15" spans="1:8" s="4" customFormat="1" ht="13.5" customHeight="1" x14ac:dyDescent="0.5"/>
    <row r="16" spans="1:8" s="4" customFormat="1" ht="13.5" customHeight="1" x14ac:dyDescent="0.5">
      <c r="B16" s="7" t="s">
        <v>10</v>
      </c>
      <c r="C16" s="37" t="str">
        <f>+C4</f>
        <v>2F 2025</v>
      </c>
      <c r="D16" s="37" t="str">
        <f>+D4</f>
        <v>2F 2024</v>
      </c>
      <c r="E16" s="37"/>
      <c r="F16" s="37" t="str">
        <f>+F4</f>
        <v>1H 2025</v>
      </c>
      <c r="G16" s="37" t="str">
        <f>+G4</f>
        <v>1H 2024</v>
      </c>
    </row>
    <row r="17" spans="2:7" s="4" customFormat="1" ht="13.5" customHeight="1" x14ac:dyDescent="0.5">
      <c r="B17" s="10" t="s">
        <v>11</v>
      </c>
      <c r="C17" s="6">
        <v>2427.33440337</v>
      </c>
      <c r="D17" s="6">
        <v>2407.40005329</v>
      </c>
      <c r="E17" s="6"/>
      <c r="F17" s="6">
        <v>4685.9791348899998</v>
      </c>
      <c r="G17" s="11">
        <v>4788.8784761699999</v>
      </c>
    </row>
    <row r="18" spans="2:7" s="4" customFormat="1" ht="13.5" customHeight="1" x14ac:dyDescent="0.5">
      <c r="B18" s="10" t="s">
        <v>12</v>
      </c>
      <c r="C18" s="6">
        <v>1227.5920005999999</v>
      </c>
      <c r="D18" s="6">
        <v>1159.8603763000001</v>
      </c>
      <c r="E18" s="6"/>
      <c r="F18" s="6">
        <v>2458.1815230799998</v>
      </c>
      <c r="G18" s="11">
        <v>2307.3040789199999</v>
      </c>
    </row>
    <row r="19" spans="2:7" s="4" customFormat="1" ht="13.5" customHeight="1" x14ac:dyDescent="0.5">
      <c r="B19" s="10" t="s">
        <v>13</v>
      </c>
      <c r="C19" s="6">
        <v>1076.2495778700004</v>
      </c>
      <c r="D19" s="6">
        <v>1053.3409723799998</v>
      </c>
      <c r="E19" s="6"/>
      <c r="F19" s="6">
        <v>2090.8717602400002</v>
      </c>
      <c r="G19" s="11">
        <v>2114.9608229599999</v>
      </c>
    </row>
    <row r="20" spans="2:7" s="4" customFormat="1" ht="13.5" customHeight="1" x14ac:dyDescent="0.5">
      <c r="B20" s="10" t="s">
        <v>14</v>
      </c>
      <c r="C20" s="6">
        <v>111.56144119999999</v>
      </c>
      <c r="D20" s="6">
        <v>102.41070855000001</v>
      </c>
      <c r="E20" s="6"/>
      <c r="F20" s="6">
        <v>221.35567777</v>
      </c>
      <c r="G20" s="11">
        <v>207.91717711000001</v>
      </c>
    </row>
    <row r="21" spans="2:7" s="4" customFormat="1" ht="13.5" customHeight="1" x14ac:dyDescent="0.5">
      <c r="B21" s="10" t="s">
        <v>15</v>
      </c>
      <c r="C21" s="6">
        <v>117.49999999999999</v>
      </c>
      <c r="D21" s="6">
        <v>84.143024849999961</v>
      </c>
      <c r="E21" s="6"/>
      <c r="F21" s="6">
        <v>234.39999999999998</v>
      </c>
      <c r="G21" s="11">
        <v>222.11102485000004</v>
      </c>
    </row>
    <row r="22" spans="2:7" s="4" customFormat="1" ht="13.5" customHeight="1" x14ac:dyDescent="0.5">
      <c r="B22" s="10" t="s">
        <v>16</v>
      </c>
      <c r="C22" s="6">
        <v>211.12778613000003</v>
      </c>
      <c r="D22" s="6">
        <v>252.17512772999999</v>
      </c>
      <c r="E22" s="6"/>
      <c r="F22" s="6">
        <v>473.81590706999992</v>
      </c>
      <c r="G22" s="11">
        <v>539.82042856999999</v>
      </c>
    </row>
    <row r="23" spans="2:7" s="4" customFormat="1" ht="13.5" customHeight="1" x14ac:dyDescent="0.5">
      <c r="B23" s="10" t="s">
        <v>17</v>
      </c>
      <c r="C23" s="6">
        <v>186.10510331999998</v>
      </c>
      <c r="D23" s="6">
        <v>226.79291382999995</v>
      </c>
      <c r="E23" s="6"/>
      <c r="F23" s="6">
        <v>412.57993647999996</v>
      </c>
      <c r="G23" s="11">
        <v>468.58310990999996</v>
      </c>
    </row>
    <row r="24" spans="2:7" s="4" customFormat="1" ht="13.5" customHeight="1" x14ac:dyDescent="0.5">
      <c r="B24" s="31" t="s">
        <v>65</v>
      </c>
      <c r="C24" s="32">
        <f t="shared" ref="C24:F24" si="0">+SUM(C17:C23)</f>
        <v>5357.4703124900007</v>
      </c>
      <c r="D24" s="32">
        <f t="shared" si="0"/>
        <v>5286.1231769299993</v>
      </c>
      <c r="E24" s="32"/>
      <c r="F24" s="32">
        <f t="shared" si="0"/>
        <v>10577.183939530001</v>
      </c>
      <c r="G24" s="33">
        <f>+SUM(G17:G23)</f>
        <v>10649.575118489998</v>
      </c>
    </row>
    <row r="25" spans="2:7" s="4" customFormat="1" ht="13.5" customHeight="1" x14ac:dyDescent="0.5"/>
    <row r="26" spans="2:7" s="4" customFormat="1" ht="13.5" customHeight="1" x14ac:dyDescent="0.5">
      <c r="B26" s="7" t="s">
        <v>59</v>
      </c>
      <c r="C26" s="8" t="str">
        <f>+C16</f>
        <v>2F 2025</v>
      </c>
      <c r="D26" s="8" t="str">
        <f>+D16</f>
        <v>2F 2024</v>
      </c>
      <c r="E26" s="8"/>
      <c r="F26" s="8" t="str">
        <f>+F16</f>
        <v>1H 2025</v>
      </c>
      <c r="G26" s="9" t="str">
        <f>+G16</f>
        <v>1H 2024</v>
      </c>
    </row>
    <row r="27" spans="2:7" s="4" customFormat="1" ht="13.5" customHeight="1" x14ac:dyDescent="0.5">
      <c r="B27" s="20" t="s">
        <v>0</v>
      </c>
      <c r="C27" s="27">
        <v>5357.4703124900007</v>
      </c>
      <c r="D27" s="27">
        <v>5286.1231769299993</v>
      </c>
      <c r="E27" s="27"/>
      <c r="F27" s="27">
        <v>10577.183939530001</v>
      </c>
      <c r="G27" s="28">
        <v>10650.337161462499</v>
      </c>
    </row>
    <row r="28" spans="2:7" s="4" customFormat="1" ht="13.5" customHeight="1" x14ac:dyDescent="0.5">
      <c r="B28" s="20"/>
      <c r="C28" s="27"/>
      <c r="D28" s="27"/>
      <c r="E28" s="27"/>
      <c r="F28" s="27"/>
      <c r="G28" s="28"/>
    </row>
    <row r="29" spans="2:7" s="4" customFormat="1" ht="13.5" customHeight="1" x14ac:dyDescent="0.5">
      <c r="B29" s="21" t="s">
        <v>75</v>
      </c>
      <c r="C29" s="6">
        <v>-2221.8589059800001</v>
      </c>
      <c r="D29" s="6">
        <v>-2099.94565526</v>
      </c>
      <c r="E29" s="6"/>
      <c r="F29" s="6">
        <v>-4378.09546271</v>
      </c>
      <c r="G29" s="11">
        <v>-4228.3487939200004</v>
      </c>
    </row>
    <row r="30" spans="2:7" s="4" customFormat="1" ht="13.5" customHeight="1" x14ac:dyDescent="0.5">
      <c r="B30" s="21" t="s">
        <v>18</v>
      </c>
      <c r="C30" s="6">
        <v>-1534.9802815</v>
      </c>
      <c r="D30" s="6">
        <v>-1642.1520565000001</v>
      </c>
      <c r="E30" s="6"/>
      <c r="F30" s="6">
        <v>-3173.2558865000001</v>
      </c>
      <c r="G30" s="11">
        <v>-3210.0248799999999</v>
      </c>
    </row>
    <row r="31" spans="2:7" s="4" customFormat="1" ht="13.5" customHeight="1" x14ac:dyDescent="0.5">
      <c r="B31" s="21" t="s">
        <v>19</v>
      </c>
      <c r="C31" s="6">
        <v>-562.75046038999994</v>
      </c>
      <c r="D31" s="6">
        <v>-525.95879434999995</v>
      </c>
      <c r="E31" s="6"/>
      <c r="F31" s="6">
        <v>-1098.33376795</v>
      </c>
      <c r="G31" s="11">
        <v>-1097.2493816199999</v>
      </c>
    </row>
    <row r="32" spans="2:7" s="4" customFormat="1" ht="13.5" customHeight="1" x14ac:dyDescent="0.5">
      <c r="B32" s="20" t="s">
        <v>20</v>
      </c>
      <c r="C32" s="27">
        <f t="shared" ref="C32:G32" si="1">+SUM(C29:C31)</f>
        <v>-4319.5896478699997</v>
      </c>
      <c r="D32" s="27">
        <f t="shared" si="1"/>
        <v>-4268.0565061099996</v>
      </c>
      <c r="E32" s="27"/>
      <c r="F32" s="27">
        <f t="shared" si="1"/>
        <v>-8649.6851171599992</v>
      </c>
      <c r="G32" s="28">
        <f t="shared" si="1"/>
        <v>-8535.6230555399998</v>
      </c>
    </row>
    <row r="33" spans="2:7" s="4" customFormat="1" ht="13.5" customHeight="1" x14ac:dyDescent="0.5">
      <c r="B33" s="10"/>
      <c r="C33" s="6"/>
      <c r="D33" s="6"/>
      <c r="E33" s="6"/>
      <c r="F33" s="6"/>
      <c r="G33" s="11"/>
    </row>
    <row r="34" spans="2:7" s="4" customFormat="1" ht="13.5" customHeight="1" x14ac:dyDescent="0.5">
      <c r="B34" s="20" t="s">
        <v>21</v>
      </c>
      <c r="C34" s="27">
        <f t="shared" ref="C34:G34" si="2">+C27+C32</f>
        <v>1037.880664620001</v>
      </c>
      <c r="D34" s="27">
        <f t="shared" si="2"/>
        <v>1018.0666708199997</v>
      </c>
      <c r="E34" s="27"/>
      <c r="F34" s="27">
        <v>1927.0988223700019</v>
      </c>
      <c r="G34" s="28">
        <f t="shared" si="2"/>
        <v>2114.7141059224996</v>
      </c>
    </row>
    <row r="35" spans="2:7" s="4" customFormat="1" ht="13.5" customHeight="1" x14ac:dyDescent="0.5">
      <c r="B35" s="10" t="s">
        <v>22</v>
      </c>
      <c r="C35" s="6">
        <v>-321.72878639000106</v>
      </c>
      <c r="D35" s="6">
        <v>-284.83294027999898</v>
      </c>
      <c r="E35" s="6"/>
      <c r="F35" s="6">
        <v>-629.96608459000106</v>
      </c>
      <c r="G35" s="11">
        <v>-629.97749999999803</v>
      </c>
    </row>
    <row r="36" spans="2:7" s="4" customFormat="1" ht="13.5" customHeight="1" x14ac:dyDescent="0.5">
      <c r="B36" s="10"/>
      <c r="C36" s="6"/>
      <c r="D36" s="6"/>
      <c r="E36" s="6"/>
      <c r="F36" s="6"/>
      <c r="G36" s="11"/>
    </row>
    <row r="37" spans="2:7" s="4" customFormat="1" ht="13.5" customHeight="1" x14ac:dyDescent="0.5">
      <c r="B37" s="31" t="s">
        <v>1</v>
      </c>
      <c r="C37" s="32">
        <f t="shared" ref="C37:G37" si="3">+C34+C35</f>
        <v>716.15187822999997</v>
      </c>
      <c r="D37" s="32">
        <f t="shared" si="3"/>
        <v>733.23373054000069</v>
      </c>
      <c r="E37" s="32"/>
      <c r="F37" s="32">
        <f t="shared" si="3"/>
        <v>1297.1327377800008</v>
      </c>
      <c r="G37" s="33">
        <f t="shared" si="3"/>
        <v>1484.7366059225014</v>
      </c>
    </row>
    <row r="38" spans="2:7" s="4" customFormat="1" ht="13.5" customHeight="1" x14ac:dyDescent="0.5">
      <c r="B38" s="20"/>
      <c r="C38" s="27"/>
      <c r="D38" s="27"/>
      <c r="E38" s="27"/>
      <c r="F38" s="27"/>
      <c r="G38" s="28"/>
    </row>
    <row r="39" spans="2:7" s="4" customFormat="1" ht="13.5" customHeight="1" x14ac:dyDescent="0.5">
      <c r="B39" s="20" t="s">
        <v>21</v>
      </c>
      <c r="C39" s="27">
        <f t="shared" ref="C39:F39" si="4">+C34</f>
        <v>1037.880664620001</v>
      </c>
      <c r="D39" s="27">
        <f t="shared" si="4"/>
        <v>1018.0666708199997</v>
      </c>
      <c r="E39" s="27"/>
      <c r="F39" s="27">
        <f t="shared" si="4"/>
        <v>1927.0988223700019</v>
      </c>
      <c r="G39" s="28">
        <v>2115.1999999999998</v>
      </c>
    </row>
    <row r="40" spans="2:7" s="4" customFormat="1" ht="13.5" customHeight="1" x14ac:dyDescent="0.5">
      <c r="B40" s="10" t="s">
        <v>23</v>
      </c>
      <c r="C40" s="6">
        <v>-749.77085507749996</v>
      </c>
      <c r="D40" s="6">
        <v>-732.77523930000007</v>
      </c>
      <c r="E40" s="6"/>
      <c r="F40" s="6">
        <v>-1563.592590575</v>
      </c>
      <c r="G40" s="11">
        <v>-1568.3744119800001</v>
      </c>
    </row>
    <row r="41" spans="2:7" s="4" customFormat="1" ht="13.5" customHeight="1" x14ac:dyDescent="0.5">
      <c r="B41" s="10" t="s">
        <v>74</v>
      </c>
      <c r="C41" s="6">
        <v>-51.787002000000001</v>
      </c>
      <c r="D41" s="6">
        <v>-51.787002000000001</v>
      </c>
      <c r="E41" s="6"/>
      <c r="F41" s="6">
        <v>-103.574004</v>
      </c>
      <c r="G41" s="11">
        <v>-102.157338</v>
      </c>
    </row>
    <row r="42" spans="2:7" s="4" customFormat="1" ht="13.5" customHeight="1" x14ac:dyDescent="0.5">
      <c r="B42" s="10" t="s">
        <v>24</v>
      </c>
      <c r="C42" s="6">
        <v>-170.60223224999999</v>
      </c>
      <c r="D42" s="6">
        <v>-170.58245424</v>
      </c>
      <c r="E42" s="6"/>
      <c r="F42" s="6">
        <v>-334.01663825000003</v>
      </c>
      <c r="G42" s="11">
        <v>-335.03102536</v>
      </c>
    </row>
    <row r="43" spans="2:7" s="4" customFormat="1" ht="13.5" customHeight="1" x14ac:dyDescent="0.5">
      <c r="B43" s="10"/>
      <c r="G43" s="11"/>
    </row>
    <row r="44" spans="2:7" s="4" customFormat="1" ht="13.5" customHeight="1" x14ac:dyDescent="0.5">
      <c r="B44" s="20" t="s">
        <v>3</v>
      </c>
      <c r="C44" s="27">
        <f>+SUM(C39:C42)</f>
        <v>65.720575292501024</v>
      </c>
      <c r="D44" s="27">
        <f>+SUM(D39:D42)</f>
        <v>62.9219752799996</v>
      </c>
      <c r="E44" s="27"/>
      <c r="F44" s="27">
        <f>+SUM(F39:F42)</f>
        <v>-74.084410454998135</v>
      </c>
      <c r="G44" s="28">
        <f>+SUM(G39:G42)</f>
        <v>109.63722465999973</v>
      </c>
    </row>
    <row r="45" spans="2:7" s="4" customFormat="1" ht="13.5" customHeight="1" x14ac:dyDescent="0.5">
      <c r="B45" s="10" t="s">
        <v>73</v>
      </c>
      <c r="C45" s="6">
        <v>-284.42813373999996</v>
      </c>
      <c r="D45" s="6">
        <v>-319.15965731492997</v>
      </c>
      <c r="E45" s="6"/>
      <c r="F45" s="6">
        <v>-578.26033586999995</v>
      </c>
      <c r="G45" s="11">
        <v>-632.32162124064303</v>
      </c>
    </row>
    <row r="47" spans="2:7" s="4" customFormat="1" ht="13.5" customHeight="1" x14ac:dyDescent="0.5">
      <c r="B47" s="10"/>
      <c r="C47" s="6"/>
      <c r="D47" s="6"/>
      <c r="E47" s="6"/>
      <c r="F47" s="6"/>
      <c r="G47" s="11"/>
    </row>
    <row r="48" spans="2:7" s="4" customFormat="1" ht="13.5" customHeight="1" x14ac:dyDescent="0.5">
      <c r="B48" s="20" t="s">
        <v>26</v>
      </c>
      <c r="C48" s="27">
        <f>+SUM(C44:C46)</f>
        <v>-218.70755844749894</v>
      </c>
      <c r="D48" s="27">
        <f>+SUM(D44:D46)</f>
        <v>-256.23768203493034</v>
      </c>
      <c r="E48" s="27"/>
      <c r="F48" s="27">
        <f>+SUM(F44:F46)</f>
        <v>-652.34474632499814</v>
      </c>
      <c r="G48" s="28">
        <f>SUM(G44:G45)</f>
        <v>-522.68439658064335</v>
      </c>
    </row>
    <row r="49" spans="2:7" s="4" customFormat="1" ht="13.5" customHeight="1" x14ac:dyDescent="0.5">
      <c r="B49" s="10" t="s">
        <v>27</v>
      </c>
      <c r="C49" s="6">
        <v>44.860140999999999</v>
      </c>
      <c r="D49" s="6">
        <v>80.398506313534995</v>
      </c>
      <c r="E49" s="6"/>
      <c r="F49" s="6">
        <v>134.08666700000001</v>
      </c>
      <c r="G49" s="11">
        <v>147.92204706448001</v>
      </c>
    </row>
    <row r="50" spans="2:7" s="4" customFormat="1" ht="13.5" customHeight="1" x14ac:dyDescent="0.5">
      <c r="B50" s="10" t="s">
        <v>25</v>
      </c>
      <c r="C50" s="6">
        <v>0</v>
      </c>
      <c r="D50" s="6">
        <v>-10.4</v>
      </c>
      <c r="E50" s="6"/>
      <c r="F50" s="6">
        <v>0</v>
      </c>
      <c r="G50" s="11">
        <v>36.200000000000003</v>
      </c>
    </row>
    <row r="51" spans="2:7" s="4" customFormat="1" ht="13.5" customHeight="1" x14ac:dyDescent="0.5">
      <c r="B51" s="10"/>
      <c r="C51" s="6"/>
      <c r="D51" s="6"/>
      <c r="E51" s="6"/>
      <c r="F51" s="6"/>
      <c r="G51" s="11"/>
    </row>
    <row r="52" spans="2:7" s="4" customFormat="1" ht="13.5" customHeight="1" x14ac:dyDescent="0.5">
      <c r="B52" s="20" t="s">
        <v>82</v>
      </c>
      <c r="C52" s="27">
        <f>SUM(C48:C50)</f>
        <v>-173.84741744749894</v>
      </c>
      <c r="D52" s="27">
        <f>SUM(D48:D50)</f>
        <v>-186.23917572139536</v>
      </c>
      <c r="E52" s="27"/>
      <c r="F52" s="27">
        <f>SUM(F48:F50)</f>
        <v>-518.25807932499811</v>
      </c>
      <c r="G52" s="28">
        <f>SUM(G48:G50)</f>
        <v>-338.56234951616335</v>
      </c>
    </row>
    <row r="53" spans="2:7" s="4" customFormat="1" ht="13.5" customHeight="1" x14ac:dyDescent="0.5">
      <c r="B53" s="10" t="s">
        <v>28</v>
      </c>
      <c r="C53" s="4">
        <v>0</v>
      </c>
      <c r="D53" s="6">
        <v>-6</v>
      </c>
      <c r="E53" s="6"/>
      <c r="F53" s="6">
        <v>-4</v>
      </c>
      <c r="G53" s="11">
        <v>-10</v>
      </c>
    </row>
    <row r="54" spans="2:7" s="4" customFormat="1" ht="13.5" customHeight="1" x14ac:dyDescent="0.5">
      <c r="B54" s="10"/>
      <c r="C54" s="27"/>
      <c r="D54" s="27"/>
      <c r="E54" s="27"/>
      <c r="F54" s="27"/>
      <c r="G54" s="28"/>
    </row>
    <row r="55" spans="2:7" s="4" customFormat="1" ht="13.5" customHeight="1" x14ac:dyDescent="0.5">
      <c r="B55" s="31" t="s">
        <v>84</v>
      </c>
      <c r="C55" s="32">
        <f t="shared" ref="C55:G55" si="5">+C52+C53</f>
        <v>-173.84741744749894</v>
      </c>
      <c r="D55" s="32">
        <f t="shared" si="5"/>
        <v>-192.23917572139536</v>
      </c>
      <c r="E55" s="32"/>
      <c r="F55" s="32">
        <f t="shared" si="5"/>
        <v>-522.25807932499811</v>
      </c>
      <c r="G55" s="33">
        <f t="shared" si="5"/>
        <v>-348.56234951616335</v>
      </c>
    </row>
    <row r="56" spans="2:7" s="4" customFormat="1" ht="13.5" customHeight="1" x14ac:dyDescent="0.5"/>
    <row r="57" spans="2:7" s="4" customFormat="1" ht="13.5" customHeight="1" x14ac:dyDescent="0.5">
      <c r="B57" s="7" t="s">
        <v>29</v>
      </c>
      <c r="C57" s="8" t="str">
        <f>+C26</f>
        <v>2F 2025</v>
      </c>
      <c r="D57" s="8" t="str">
        <f>+D26</f>
        <v>2F 2024</v>
      </c>
      <c r="E57" s="8"/>
      <c r="F57" s="8" t="str">
        <f>+F26</f>
        <v>1H 2025</v>
      </c>
      <c r="G57" s="9" t="str">
        <f>+G26</f>
        <v>1H 2024</v>
      </c>
    </row>
    <row r="58" spans="2:7" s="4" customFormat="1" ht="13.5" customHeight="1" x14ac:dyDescent="0.5">
      <c r="B58" s="20" t="s">
        <v>30</v>
      </c>
      <c r="G58" s="16"/>
    </row>
    <row r="59" spans="2:7" s="4" customFormat="1" ht="13.5" customHeight="1" x14ac:dyDescent="0.5">
      <c r="B59" s="21" t="s">
        <v>31</v>
      </c>
      <c r="C59" s="22">
        <f>+C34/C27</f>
        <v>0.19372588256818979</v>
      </c>
      <c r="D59" s="22">
        <f>+D34/D27</f>
        <v>0.19259230947608341</v>
      </c>
      <c r="E59" s="22"/>
      <c r="F59" s="22">
        <f>+F34/F27</f>
        <v>0.18219394059773086</v>
      </c>
      <c r="G59" s="23">
        <f>+G34/G27</f>
        <v>0.19855841874888663</v>
      </c>
    </row>
    <row r="60" spans="2:7" s="4" customFormat="1" ht="13.5" customHeight="1" x14ac:dyDescent="0.5">
      <c r="B60" s="21" t="s">
        <v>32</v>
      </c>
      <c r="C60" s="22">
        <f>+C37/C27</f>
        <v>0.13367351314302531</v>
      </c>
      <c r="D60" s="22">
        <f>+D37/D27</f>
        <v>0.1387091647315411</v>
      </c>
      <c r="E60" s="22"/>
      <c r="F60" s="22">
        <f>+F37/F27</f>
        <v>0.12263497970686128</v>
      </c>
      <c r="G60" s="23">
        <f>+G37/G27</f>
        <v>0.13940747446896959</v>
      </c>
    </row>
    <row r="61" spans="2:7" s="4" customFormat="1" ht="13.5" customHeight="1" x14ac:dyDescent="0.5">
      <c r="B61" s="21" t="s">
        <v>33</v>
      </c>
      <c r="C61" s="22">
        <f>+C52/C27</f>
        <v>-3.2449534445800704E-2</v>
      </c>
      <c r="D61" s="22">
        <f>+D52/D27</f>
        <v>-3.5231713202255863E-2</v>
      </c>
      <c r="E61" s="22"/>
      <c r="F61" s="22">
        <f>+F52/F27</f>
        <v>-4.8997737232130141E-2</v>
      </c>
      <c r="G61" s="23">
        <f>+G52/G27</f>
        <v>-3.1788885589578098E-2</v>
      </c>
    </row>
    <row r="62" spans="2:7" s="4" customFormat="1" ht="13.5" customHeight="1" x14ac:dyDescent="0.5">
      <c r="B62" s="10"/>
      <c r="C62" s="22"/>
      <c r="D62" s="22"/>
      <c r="E62" s="22"/>
      <c r="F62" s="22"/>
      <c r="G62" s="23"/>
    </row>
    <row r="63" spans="2:7" s="4" customFormat="1" ht="13.5" customHeight="1" x14ac:dyDescent="0.5">
      <c r="B63" s="20" t="s">
        <v>34</v>
      </c>
      <c r="C63" s="22"/>
      <c r="D63" s="22"/>
      <c r="E63" s="22"/>
      <c r="F63" s="22"/>
      <c r="G63" s="23"/>
    </row>
    <row r="64" spans="2:7" s="4" customFormat="1" ht="13.5" customHeight="1" x14ac:dyDescent="0.5">
      <c r="B64" s="21" t="s">
        <v>35</v>
      </c>
      <c r="C64" s="22">
        <f>+C9/C5</f>
        <v>0.11641633060473075</v>
      </c>
      <c r="D64" s="22">
        <f>+D9/D5</f>
        <v>0.22040681661759337</v>
      </c>
      <c r="E64" s="22"/>
      <c r="F64" s="22">
        <f>+F9/F5</f>
        <v>0.10427986332333879</v>
      </c>
      <c r="G64" s="23">
        <f>+G9/G5</f>
        <v>0.1979099425968365</v>
      </c>
    </row>
    <row r="65" spans="2:7" s="4" customFormat="1" ht="13.5" customHeight="1" x14ac:dyDescent="0.5">
      <c r="B65" s="21" t="s">
        <v>9</v>
      </c>
      <c r="C65" s="22">
        <f>+C11/C5</f>
        <v>1.7264187772379543E-2</v>
      </c>
      <c r="D65" s="22">
        <f>+D11/D5</f>
        <v>-8.1689173280703256E-2</v>
      </c>
      <c r="E65" s="22"/>
      <c r="F65" s="22">
        <f>+F11/F5</f>
        <v>1.8378752164220764E-2</v>
      </c>
      <c r="G65" s="23">
        <f>+G11/G5</f>
        <v>-5.85024681278669E-2</v>
      </c>
    </row>
    <row r="66" spans="2:7" s="4" customFormat="1" ht="13.5" customHeight="1" x14ac:dyDescent="0.5">
      <c r="B66" s="10"/>
      <c r="C66" s="22"/>
      <c r="D66" s="22"/>
      <c r="E66" s="22"/>
      <c r="F66" s="22"/>
      <c r="G66" s="23"/>
    </row>
    <row r="67" spans="2:7" s="4" customFormat="1" ht="13.5" customHeight="1" x14ac:dyDescent="0.5">
      <c r="B67" s="20" t="s">
        <v>36</v>
      </c>
      <c r="C67" s="22"/>
      <c r="D67" s="22"/>
      <c r="E67" s="22"/>
      <c r="F67" s="22"/>
      <c r="G67" s="23"/>
    </row>
    <row r="68" spans="2:7" s="4" customFormat="1" ht="13.5" customHeight="1" x14ac:dyDescent="0.5">
      <c r="B68" s="21" t="s">
        <v>76</v>
      </c>
      <c r="C68" s="22">
        <f t="shared" ref="C68:D70" si="6">-C29/C$27</f>
        <v>0.4147216459231004</v>
      </c>
      <c r="D68" s="22">
        <f t="shared" si="6"/>
        <v>0.39725628498872345</v>
      </c>
      <c r="E68" s="22"/>
      <c r="F68" s="22">
        <f t="shared" ref="F68:G70" si="7">-F29/F$27</f>
        <v>0.41391881693082683</v>
      </c>
      <c r="G68" s="23">
        <f t="shared" si="7"/>
        <v>0.39701548691059141</v>
      </c>
    </row>
    <row r="69" spans="2:7" s="4" customFormat="1" ht="13.5" customHeight="1" x14ac:dyDescent="0.5">
      <c r="B69" s="21" t="s">
        <v>37</v>
      </c>
      <c r="C69" s="22">
        <f t="shared" si="6"/>
        <v>0.28651213949267496</v>
      </c>
      <c r="D69" s="22">
        <f t="shared" si="6"/>
        <v>0.31065338463295256</v>
      </c>
      <c r="E69" s="22"/>
      <c r="F69" s="22">
        <f t="shared" si="7"/>
        <v>0.30000952093123989</v>
      </c>
      <c r="G69" s="23">
        <f t="shared" si="7"/>
        <v>0.30140124498736531</v>
      </c>
    </row>
    <row r="70" spans="2:7" s="4" customFormat="1" ht="13.5" customHeight="1" x14ac:dyDescent="0.5">
      <c r="B70" s="21" t="s">
        <v>64</v>
      </c>
      <c r="C70" s="22">
        <f t="shared" si="6"/>
        <v>0.10504033201603491</v>
      </c>
      <c r="D70" s="22">
        <f t="shared" si="6"/>
        <v>9.9498020902240678E-2</v>
      </c>
      <c r="E70" s="22"/>
      <c r="F70" s="22">
        <f t="shared" si="7"/>
        <v>0.10383990429108532</v>
      </c>
      <c r="G70" s="23">
        <f t="shared" si="7"/>
        <v>0.10302484935315664</v>
      </c>
    </row>
    <row r="71" spans="2:7" s="4" customFormat="1" ht="13.5" customHeight="1" x14ac:dyDescent="0.5">
      <c r="B71" s="21" t="s">
        <v>38</v>
      </c>
      <c r="C71" s="22">
        <f>-C35/C27</f>
        <v>6.0052369425164509E-2</v>
      </c>
      <c r="D71" s="22">
        <f>-D35/D27</f>
        <v>5.3883144744542311E-2</v>
      </c>
      <c r="E71" s="22"/>
      <c r="F71" s="22">
        <f>-F35/F27</f>
        <v>5.9558960890869567E-2</v>
      </c>
      <c r="G71" s="23">
        <f>-G35/G27</f>
        <v>5.9150944279917031E-2</v>
      </c>
    </row>
    <row r="72" spans="2:7" s="4" customFormat="1" ht="13.5" customHeight="1" x14ac:dyDescent="0.5">
      <c r="B72" s="24" t="s">
        <v>39</v>
      </c>
      <c r="C72" s="25">
        <f>-C40/C27</f>
        <v>0.13994867191882351</v>
      </c>
      <c r="D72" s="25">
        <f>-D40/D27</f>
        <v>0.13862242985521406</v>
      </c>
      <c r="E72" s="25"/>
      <c r="F72" s="25">
        <f>-F40/F27</f>
        <v>0.14782692628908545</v>
      </c>
      <c r="G72" s="26">
        <f>-G40/G27</f>
        <v>0.14726054097658553</v>
      </c>
    </row>
    <row r="73" spans="2:7" s="4" customFormat="1" ht="13.5" customHeight="1" x14ac:dyDescent="0.5"/>
    <row r="74" spans="2:7" s="4" customFormat="1" ht="13.5" customHeight="1" x14ac:dyDescent="0.5">
      <c r="B74" s="7" t="s">
        <v>72</v>
      </c>
      <c r="C74" s="8" t="str">
        <f>+C107</f>
        <v>2F 2025</v>
      </c>
      <c r="D74" s="8" t="str">
        <f>+D107</f>
        <v>2F 2024</v>
      </c>
      <c r="E74" s="8"/>
      <c r="F74" s="8" t="str">
        <f>+F107</f>
        <v>1H 2025</v>
      </c>
      <c r="G74" s="9" t="str">
        <f>+G107</f>
        <v>1H 2024</v>
      </c>
    </row>
    <row r="75" spans="2:7" s="4" customFormat="1" ht="13.5" customHeight="1" x14ac:dyDescent="0.5">
      <c r="B75" s="39" t="s">
        <v>63</v>
      </c>
      <c r="C75" s="6">
        <v>-171.20281918000103</v>
      </c>
      <c r="D75" s="6">
        <v>-150.997902439999</v>
      </c>
      <c r="E75" s="6"/>
      <c r="F75" s="6">
        <v>-326.73629538000102</v>
      </c>
      <c r="G75" s="11">
        <v>-342.54459100999799</v>
      </c>
    </row>
    <row r="76" spans="2:7" s="4" customFormat="1" ht="13.5" customHeight="1" x14ac:dyDescent="0.5">
      <c r="B76" s="39" t="s">
        <v>55</v>
      </c>
      <c r="C76" s="6">
        <v>-152.52596721000003</v>
      </c>
      <c r="D76" s="6">
        <v>-135.83503784000001</v>
      </c>
      <c r="E76" s="6"/>
      <c r="F76" s="6">
        <v>-306.70380721000004</v>
      </c>
      <c r="G76" s="11">
        <v>-292.41995498</v>
      </c>
    </row>
    <row r="77" spans="2:7" s="4" customFormat="1" ht="13.5" customHeight="1" x14ac:dyDescent="0.5">
      <c r="B77" s="39" t="s">
        <v>56</v>
      </c>
      <c r="C77" s="6">
        <v>2</v>
      </c>
      <c r="D77" s="6">
        <v>2</v>
      </c>
      <c r="E77" s="6"/>
      <c r="F77" s="6">
        <v>3.4740180000000001</v>
      </c>
      <c r="G77" s="11">
        <v>4.9870459900000004</v>
      </c>
    </row>
    <row r="78" spans="2:7" s="4" customFormat="1" ht="13.5" customHeight="1" x14ac:dyDescent="0.5">
      <c r="B78" s="40" t="s">
        <v>22</v>
      </c>
      <c r="C78" s="27">
        <f t="shared" ref="C78:G78" si="8">+SUM(C75:C77)</f>
        <v>-321.72878639000106</v>
      </c>
      <c r="D78" s="27">
        <f t="shared" si="8"/>
        <v>-284.83294027999898</v>
      </c>
      <c r="E78" s="27"/>
      <c r="F78" s="27">
        <f t="shared" si="8"/>
        <v>-629.96608459000106</v>
      </c>
      <c r="G78" s="28">
        <f t="shared" si="8"/>
        <v>-629.97749999999803</v>
      </c>
    </row>
    <row r="79" spans="2:7" s="4" customFormat="1" ht="13.5" customHeight="1" x14ac:dyDescent="0.5">
      <c r="B79" s="29"/>
      <c r="C79" s="30"/>
      <c r="D79" s="30"/>
      <c r="E79" s="30"/>
      <c r="F79" s="30"/>
      <c r="G79" s="41"/>
    </row>
    <row r="80" spans="2:7" s="4" customFormat="1" ht="13.5" customHeight="1" x14ac:dyDescent="0.5">
      <c r="B80" s="10" t="s">
        <v>55</v>
      </c>
      <c r="C80" s="6">
        <v>-152.52596721000003</v>
      </c>
      <c r="D80" s="6">
        <v>-135.83503784000001</v>
      </c>
      <c r="E80" s="6"/>
      <c r="F80" s="6">
        <v>-306.70380721000004</v>
      </c>
      <c r="G80" s="11">
        <v>-292.41995498</v>
      </c>
    </row>
    <row r="81" spans="2:7" s="4" customFormat="1" ht="13.5" customHeight="1" x14ac:dyDescent="0.5">
      <c r="B81" s="10" t="s">
        <v>56</v>
      </c>
      <c r="C81" s="6">
        <v>2</v>
      </c>
      <c r="D81" s="6">
        <v>2</v>
      </c>
      <c r="E81" s="6"/>
      <c r="F81" s="6">
        <v>3.4740180000000001</v>
      </c>
      <c r="G81" s="11">
        <v>4.9870459900000004</v>
      </c>
    </row>
    <row r="82" spans="2:7" s="4" customFormat="1" ht="13.5" customHeight="1" x14ac:dyDescent="0.5">
      <c r="B82" s="10" t="s">
        <v>24</v>
      </c>
      <c r="C82" s="6">
        <v>-170.60223224999999</v>
      </c>
      <c r="D82" s="6">
        <v>-170.58245424</v>
      </c>
      <c r="E82" s="6"/>
      <c r="F82" s="6">
        <v>-334.01663825000003</v>
      </c>
      <c r="G82" s="11">
        <v>-335.03102536</v>
      </c>
    </row>
    <row r="83" spans="2:7" s="4" customFormat="1" ht="13.5" customHeight="1" x14ac:dyDescent="0.5">
      <c r="B83" s="31" t="s">
        <v>58</v>
      </c>
      <c r="C83" s="32">
        <f>+SUM(C80:C82)</f>
        <v>-321.12819946000002</v>
      </c>
      <c r="D83" s="32">
        <f>+SUM(D80:D82)</f>
        <v>-304.41749207999999</v>
      </c>
      <c r="E83" s="32"/>
      <c r="F83" s="32">
        <f>+SUM(F80:F82)</f>
        <v>-637.24642746000006</v>
      </c>
      <c r="G83" s="33">
        <f>+SUM(G80:G82)</f>
        <v>-622.46393435000005</v>
      </c>
    </row>
    <row r="84" spans="2:7" s="4" customFormat="1" ht="13.5" customHeight="1" x14ac:dyDescent="0.5"/>
    <row r="85" spans="2:7" s="4" customFormat="1" ht="13.5" customHeight="1" x14ac:dyDescent="0.5">
      <c r="B85" s="7" t="s">
        <v>40</v>
      </c>
      <c r="C85" s="8" t="str">
        <f>+C57</f>
        <v>2F 2025</v>
      </c>
      <c r="D85" s="8" t="str">
        <f>+D57</f>
        <v>2F 2024</v>
      </c>
      <c r="E85" s="8"/>
      <c r="F85" s="8" t="str">
        <f>+F57</f>
        <v>1H 2025</v>
      </c>
      <c r="G85" s="9" t="str">
        <f>+G57</f>
        <v>1H 2024</v>
      </c>
    </row>
    <row r="86" spans="2:7" s="4" customFormat="1" ht="13.5" customHeight="1" x14ac:dyDescent="0.5">
      <c r="B86" s="10" t="s">
        <v>41</v>
      </c>
      <c r="C86" s="6">
        <v>-75.545800000000042</v>
      </c>
      <c r="D86" s="6">
        <v>-255.01851125450008</v>
      </c>
      <c r="E86" s="6"/>
      <c r="F86" s="6">
        <v>-139.20880857000003</v>
      </c>
      <c r="G86" s="11">
        <v>-361.89792455200006</v>
      </c>
    </row>
    <row r="87" spans="2:7" s="4" customFormat="1" ht="13.5" customHeight="1" x14ac:dyDescent="0.5">
      <c r="B87" s="10" t="s">
        <v>42</v>
      </c>
      <c r="C87" s="6">
        <v>-144.57316846000001</v>
      </c>
      <c r="D87" s="6">
        <v>-343.29737214999989</v>
      </c>
      <c r="E87" s="6"/>
      <c r="F87" s="6">
        <v>-244.07503237</v>
      </c>
      <c r="G87" s="11">
        <v>-679.12715530999992</v>
      </c>
    </row>
    <row r="88" spans="2:7" s="4" customFormat="1" ht="13.5" customHeight="1" x14ac:dyDescent="0.5">
      <c r="B88" s="10" t="s">
        <v>43</v>
      </c>
      <c r="C88" s="6">
        <v>-403.54538316999816</v>
      </c>
      <c r="D88" s="6">
        <v>-566.71048596999935</v>
      </c>
      <c r="E88" s="6"/>
      <c r="F88" s="6">
        <v>-719.70345462000273</v>
      </c>
      <c r="G88" s="11">
        <v>-1066.7825363999978</v>
      </c>
    </row>
    <row r="89" spans="2:7" s="4" customFormat="1" ht="13.5" customHeight="1" x14ac:dyDescent="0.5">
      <c r="B89" s="20" t="s">
        <v>2</v>
      </c>
      <c r="C89" s="27">
        <f t="shared" ref="C89:G89" si="9">+SUM(C86:C88)</f>
        <v>-623.66435162999824</v>
      </c>
      <c r="D89" s="27">
        <f t="shared" si="9"/>
        <v>-1165.0263693744994</v>
      </c>
      <c r="E89" s="27"/>
      <c r="F89" s="27">
        <f t="shared" si="9"/>
        <v>-1102.9872955600026</v>
      </c>
      <c r="G89" s="28">
        <f t="shared" si="9"/>
        <v>-2107.8076162619977</v>
      </c>
    </row>
    <row r="90" spans="2:7" s="4" customFormat="1" ht="13.5" customHeight="1" x14ac:dyDescent="0.5">
      <c r="B90" s="10" t="s">
        <v>44</v>
      </c>
      <c r="C90" s="6">
        <v>0</v>
      </c>
      <c r="D90" s="6">
        <v>0</v>
      </c>
      <c r="E90" s="6"/>
      <c r="F90" s="6">
        <v>0</v>
      </c>
      <c r="G90" s="11">
        <v>0</v>
      </c>
    </row>
    <row r="91" spans="2:7" s="4" customFormat="1" ht="13.5" customHeight="1" x14ac:dyDescent="0.5">
      <c r="B91" s="31" t="s">
        <v>45</v>
      </c>
      <c r="C91" s="32">
        <f t="shared" ref="C91:G91" si="10">+C89+C90</f>
        <v>-623.66435162999824</v>
      </c>
      <c r="D91" s="32">
        <f t="shared" si="10"/>
        <v>-1165.0263693744994</v>
      </c>
      <c r="E91" s="32"/>
      <c r="F91" s="32">
        <f t="shared" si="10"/>
        <v>-1102.9872955600026</v>
      </c>
      <c r="G91" s="33">
        <f t="shared" si="10"/>
        <v>-2107.8076162619977</v>
      </c>
    </row>
    <row r="92" spans="2:7" s="4" customFormat="1" ht="13.5" customHeight="1" x14ac:dyDescent="0.5"/>
    <row r="93" spans="2:7" s="4" customFormat="1" ht="13.5" customHeight="1" x14ac:dyDescent="0.5">
      <c r="B93" s="7" t="s">
        <v>46</v>
      </c>
      <c r="C93" s="8" t="str">
        <f>+C85</f>
        <v>2F 2025</v>
      </c>
      <c r="D93" s="8" t="str">
        <f>+D85</f>
        <v>2F 2024</v>
      </c>
      <c r="E93" s="8"/>
      <c r="F93" s="8" t="str">
        <f>+F85</f>
        <v>1H 2025</v>
      </c>
      <c r="G93" s="9" t="str">
        <f>+G85</f>
        <v>1H 2024</v>
      </c>
    </row>
    <row r="94" spans="2:7" s="4" customFormat="1" ht="13.5" customHeight="1" x14ac:dyDescent="0.5">
      <c r="B94" s="10" t="s">
        <v>47</v>
      </c>
      <c r="C94" s="6">
        <v>-218.53738254999999</v>
      </c>
      <c r="D94" s="6">
        <v>-212.4375301</v>
      </c>
      <c r="E94" s="6"/>
      <c r="F94" s="6">
        <v>-441.93448695000001</v>
      </c>
      <c r="G94" s="11">
        <v>-422.6883267</v>
      </c>
    </row>
    <row r="95" spans="2:7" s="4" customFormat="1" ht="13.5" customHeight="1" x14ac:dyDescent="0.5">
      <c r="B95" s="10" t="s">
        <v>48</v>
      </c>
      <c r="C95" s="6">
        <v>-135.6958833075</v>
      </c>
      <c r="D95" s="6">
        <v>-134.80562030999999</v>
      </c>
      <c r="E95" s="6"/>
      <c r="F95" s="6">
        <v>-274.74469917499999</v>
      </c>
      <c r="G95" s="11">
        <v>-271.84029728000002</v>
      </c>
    </row>
    <row r="96" spans="2:7" s="4" customFormat="1" ht="13.5" customHeight="1" x14ac:dyDescent="0.5">
      <c r="B96" s="10" t="s">
        <v>49</v>
      </c>
      <c r="C96" s="6">
        <v>-395.53758921999997</v>
      </c>
      <c r="D96" s="6">
        <v>-385.53208889000001</v>
      </c>
      <c r="E96" s="6"/>
      <c r="F96" s="6">
        <v>-846.91340445000003</v>
      </c>
      <c r="G96" s="11">
        <v>-873.84578799999997</v>
      </c>
    </row>
    <row r="97" spans="2:7" s="4" customFormat="1" ht="13.5" customHeight="1" x14ac:dyDescent="0.5">
      <c r="B97" s="20" t="s">
        <v>23</v>
      </c>
      <c r="C97" s="27">
        <f t="shared" ref="C97:G97" si="11">+C94+C95+C96</f>
        <v>-749.77085507749996</v>
      </c>
      <c r="D97" s="27">
        <f t="shared" si="11"/>
        <v>-732.77523930000007</v>
      </c>
      <c r="E97" s="27"/>
      <c r="F97" s="27">
        <f t="shared" si="11"/>
        <v>-1563.592590575</v>
      </c>
      <c r="G97" s="28">
        <f t="shared" si="11"/>
        <v>-1568.3744119799999</v>
      </c>
    </row>
    <row r="98" spans="2:7" s="4" customFormat="1" ht="13.5" customHeight="1" x14ac:dyDescent="0.5">
      <c r="B98" s="10" t="s">
        <v>74</v>
      </c>
      <c r="C98" s="6">
        <v>-51.787002000000001</v>
      </c>
      <c r="D98" s="6">
        <v>-51.787002000000001</v>
      </c>
      <c r="E98" s="6"/>
      <c r="F98" s="6">
        <v>-103.574004</v>
      </c>
      <c r="G98" s="11">
        <v>-102</v>
      </c>
    </row>
    <row r="99" spans="2:7" s="4" customFormat="1" ht="13.5" customHeight="1" x14ac:dyDescent="0.5">
      <c r="B99" s="10" t="s">
        <v>24</v>
      </c>
      <c r="C99" s="6">
        <v>-170.60223224999999</v>
      </c>
      <c r="D99" s="6">
        <v>-170.58245424</v>
      </c>
      <c r="E99" s="6"/>
      <c r="F99" s="6">
        <v>-334.01663825000003</v>
      </c>
      <c r="G99" s="11">
        <v>-335</v>
      </c>
    </row>
    <row r="100" spans="2:7" s="4" customFormat="1" ht="13.5" customHeight="1" x14ac:dyDescent="0.5">
      <c r="B100" s="31" t="s">
        <v>50</v>
      </c>
      <c r="C100" s="32">
        <f t="shared" ref="C100:G100" si="12">+C97+C98+C99</f>
        <v>-972.16008932749992</v>
      </c>
      <c r="D100" s="32">
        <f t="shared" si="12"/>
        <v>-955.14469554000016</v>
      </c>
      <c r="E100" s="32"/>
      <c r="F100" s="32">
        <f t="shared" si="12"/>
        <v>-2001.1832328250002</v>
      </c>
      <c r="G100" s="33">
        <f t="shared" si="12"/>
        <v>-2005.3744119799999</v>
      </c>
    </row>
    <row r="101" spans="2:7" s="4" customFormat="1" ht="13.5" customHeight="1" x14ac:dyDescent="0.5"/>
    <row r="102" spans="2:7" s="4" customFormat="1" ht="13.5" customHeight="1" x14ac:dyDescent="0.5">
      <c r="B102" s="7" t="s">
        <v>51</v>
      </c>
      <c r="C102" s="8" t="str">
        <f>+C93</f>
        <v>2F 2025</v>
      </c>
      <c r="D102" s="8" t="str">
        <f>+D93</f>
        <v>2F 2024</v>
      </c>
      <c r="E102" s="8"/>
      <c r="F102" s="8" t="str">
        <f>+F93</f>
        <v>1H 2025</v>
      </c>
      <c r="G102" s="9" t="str">
        <f>+G93</f>
        <v>1H 2024</v>
      </c>
    </row>
    <row r="103" spans="2:7" s="4" customFormat="1" ht="13.5" customHeight="1" x14ac:dyDescent="0.5">
      <c r="B103" s="10" t="s">
        <v>2</v>
      </c>
      <c r="C103" s="6">
        <f>-C89</f>
        <v>623.66435162999824</v>
      </c>
      <c r="D103" s="6">
        <f>-D89</f>
        <v>1165.0263693744994</v>
      </c>
      <c r="E103" s="6"/>
      <c r="F103" s="6">
        <f>-F89</f>
        <v>1102.9872955600026</v>
      </c>
      <c r="G103" s="11">
        <f>-G89</f>
        <v>2107.8076162619977</v>
      </c>
    </row>
    <row r="104" spans="2:7" s="4" customFormat="1" ht="13.5" customHeight="1" x14ac:dyDescent="0.5">
      <c r="B104" s="10" t="s">
        <v>23</v>
      </c>
      <c r="C104" s="6">
        <f>-C40</f>
        <v>749.77085507749996</v>
      </c>
      <c r="D104" s="6">
        <f>-D40</f>
        <v>732.77523930000007</v>
      </c>
      <c r="E104" s="6"/>
      <c r="F104" s="6">
        <f>-F40</f>
        <v>1563.592590575</v>
      </c>
      <c r="G104" s="11">
        <f>-G40</f>
        <v>1568.3744119800001</v>
      </c>
    </row>
    <row r="105" spans="2:7" s="4" customFormat="1" ht="13.5" customHeight="1" x14ac:dyDescent="0.5">
      <c r="B105" s="31" t="s">
        <v>52</v>
      </c>
      <c r="C105" s="32">
        <f t="shared" ref="C105:G105" si="13">+C103-C104</f>
        <v>-126.10650344750172</v>
      </c>
      <c r="D105" s="32">
        <f t="shared" si="13"/>
        <v>432.25113007449932</v>
      </c>
      <c r="E105" s="32"/>
      <c r="F105" s="32">
        <f t="shared" si="13"/>
        <v>-460.60529501499741</v>
      </c>
      <c r="G105" s="33">
        <f t="shared" si="13"/>
        <v>539.43320428199763</v>
      </c>
    </row>
    <row r="106" spans="2:7" s="4" customFormat="1" ht="13.5" customHeight="1" x14ac:dyDescent="0.5"/>
    <row r="107" spans="2:7" s="4" customFormat="1" ht="13.5" customHeight="1" x14ac:dyDescent="0.5">
      <c r="B107" s="7" t="s">
        <v>53</v>
      </c>
      <c r="C107" s="8" t="str">
        <f t="shared" ref="C107:G107" si="14">+C102</f>
        <v>2F 2025</v>
      </c>
      <c r="D107" s="8" t="str">
        <f t="shared" si="14"/>
        <v>2F 2024</v>
      </c>
      <c r="E107" s="8"/>
      <c r="F107" s="8" t="str">
        <f t="shared" si="14"/>
        <v>1H 2025</v>
      </c>
      <c r="G107" s="9" t="str">
        <f t="shared" si="14"/>
        <v>1H 2024</v>
      </c>
    </row>
    <row r="108" spans="2:7" s="4" customFormat="1" ht="13.5" customHeight="1" x14ac:dyDescent="0.5">
      <c r="B108" s="10" t="s">
        <v>54</v>
      </c>
      <c r="C108" s="6">
        <v>403.54538316999816</v>
      </c>
      <c r="D108" s="6">
        <v>566.71048596999935</v>
      </c>
      <c r="E108" s="6"/>
      <c r="F108" s="6">
        <v>719.70345462000273</v>
      </c>
      <c r="G108" s="11">
        <v>1066.7825363999978</v>
      </c>
    </row>
    <row r="109" spans="2:7" s="4" customFormat="1" ht="13.5" customHeight="1" x14ac:dyDescent="0.5">
      <c r="B109" s="10" t="s">
        <v>49</v>
      </c>
      <c r="C109" s="6">
        <f>C96</f>
        <v>-395.53758921999997</v>
      </c>
      <c r="D109" s="6">
        <f>D96</f>
        <v>-385.53208889000001</v>
      </c>
      <c r="E109" s="6"/>
      <c r="F109" s="6">
        <f>F96</f>
        <v>-846.91340445000003</v>
      </c>
      <c r="G109" s="11">
        <f>G96</f>
        <v>-873.84578799999997</v>
      </c>
    </row>
    <row r="110" spans="2:7" s="4" customFormat="1" ht="13.5" customHeight="1" x14ac:dyDescent="0.5">
      <c r="B110" s="31" t="s">
        <v>83</v>
      </c>
      <c r="C110" s="32">
        <v>2299</v>
      </c>
      <c r="D110" s="32">
        <v>2201</v>
      </c>
      <c r="E110" s="32"/>
      <c r="F110" s="32">
        <v>2299</v>
      </c>
      <c r="G110" s="33">
        <v>2201</v>
      </c>
    </row>
    <row r="111" spans="2:7" s="4" customFormat="1" ht="13.5" customHeight="1" x14ac:dyDescent="0.5">
      <c r="F111" s="6"/>
    </row>
    <row r="112" spans="2:7" s="4" customFormat="1" ht="13.5" customHeight="1" x14ac:dyDescent="0.5"/>
    <row r="113" spans="2:2" s="4" customFormat="1" ht="13.5" customHeight="1" x14ac:dyDescent="0.5">
      <c r="B113" s="44" t="s">
        <v>71</v>
      </c>
    </row>
    <row r="114" spans="2:2" s="4" customFormat="1" ht="4.5" customHeight="1" x14ac:dyDescent="0.5">
      <c r="B114" s="35"/>
    </row>
    <row r="115" spans="2:2" s="4" customFormat="1" ht="13.5" customHeight="1" x14ac:dyDescent="0.5">
      <c r="B115" s="42" t="s">
        <v>66</v>
      </c>
    </row>
    <row r="116" spans="2:2" s="4" customFormat="1" ht="4.5" customHeight="1" x14ac:dyDescent="0.5">
      <c r="B116" s="42"/>
    </row>
    <row r="117" spans="2:2" s="4" customFormat="1" ht="13.5" customHeight="1" x14ac:dyDescent="0.5">
      <c r="B117" s="43" t="s">
        <v>67</v>
      </c>
    </row>
    <row r="118" spans="2:2" s="4" customFormat="1" ht="13.5" customHeight="1" x14ac:dyDescent="0.5">
      <c r="B118" s="42" t="s">
        <v>62</v>
      </c>
    </row>
    <row r="119" spans="2:2" s="4" customFormat="1" ht="4.5" customHeight="1" x14ac:dyDescent="0.5">
      <c r="B119" s="42"/>
    </row>
    <row r="120" spans="2:2" s="4" customFormat="1" ht="13.5" customHeight="1" x14ac:dyDescent="0.5">
      <c r="B120" s="42" t="s">
        <v>68</v>
      </c>
    </row>
    <row r="121" spans="2:2" s="4" customFormat="1" ht="13.5" customHeight="1" x14ac:dyDescent="0.5">
      <c r="B121" s="42" t="s">
        <v>60</v>
      </c>
    </row>
    <row r="122" spans="2:2" s="4" customFormat="1" ht="13.5" customHeight="1" x14ac:dyDescent="0.5">
      <c r="B122" s="42" t="s">
        <v>61</v>
      </c>
    </row>
    <row r="123" spans="2:2" s="4" customFormat="1" ht="4.5" customHeight="1" x14ac:dyDescent="0.5">
      <c r="B123" s="42"/>
    </row>
    <row r="124" spans="2:2" s="4" customFormat="1" ht="13.5" customHeight="1" x14ac:dyDescent="0.5">
      <c r="B124" s="42" t="s">
        <v>69</v>
      </c>
    </row>
    <row r="125" spans="2:2" s="4" customFormat="1" ht="4.5" customHeight="1" x14ac:dyDescent="0.5">
      <c r="B125" s="42"/>
    </row>
    <row r="126" spans="2:2" s="4" customFormat="1" ht="13.5" customHeight="1" x14ac:dyDescent="0.5">
      <c r="B126" s="42" t="s">
        <v>70</v>
      </c>
    </row>
    <row r="127" spans="2:2" ht="12.9" hidden="1" x14ac:dyDescent="0.35"/>
    <row r="128" spans="2:2" ht="12.9" hidden="1" x14ac:dyDescent="0.35">
      <c r="B128" s="2"/>
    </row>
    <row r="129" spans="2:2" ht="12.9" x14ac:dyDescent="0.35"/>
    <row r="130" spans="2:2" ht="12.9" hidden="1" x14ac:dyDescent="0.35"/>
    <row r="131" spans="2:2" ht="12.9" hidden="1" x14ac:dyDescent="0.35"/>
    <row r="136" spans="2:2" ht="12.9" hidden="1" x14ac:dyDescent="0.35"/>
    <row r="137" spans="2:2" ht="12.9" hidden="1" x14ac:dyDescent="0.35"/>
    <row r="138" spans="2:2" ht="12.9" hidden="1" x14ac:dyDescent="0.35"/>
    <row r="139" spans="2:2" ht="12.9" hidden="1" x14ac:dyDescent="0.35"/>
    <row r="140" spans="2:2" ht="12.9" hidden="1" x14ac:dyDescent="0.35"/>
    <row r="141" spans="2:2" ht="12.9" hidden="1" x14ac:dyDescent="0.35"/>
    <row r="142" spans="2:2" ht="12.9" hidden="1" x14ac:dyDescent="0.35"/>
    <row r="143" spans="2:2" ht="12.9" hidden="1" x14ac:dyDescent="0.35"/>
    <row r="144" spans="2:2" ht="12.9" hidden="1" x14ac:dyDescent="0.35">
      <c r="B144" s="1" t="s">
        <v>57</v>
      </c>
    </row>
    <row r="145" ht="12.9" hidden="1" x14ac:dyDescent="0.35"/>
    <row r="146" ht="12.9" hidden="1" x14ac:dyDescent="0.35"/>
    <row r="147" ht="12.9" hidden="1" x14ac:dyDescent="0.35"/>
    <row r="148" ht="12.9" hidden="1" x14ac:dyDescent="0.35"/>
    <row r="149" ht="12.9" hidden="1" x14ac:dyDescent="0.35"/>
    <row r="150" ht="12.9" hidden="1" x14ac:dyDescent="0.35"/>
    <row r="151" ht="12.9" hidden="1" x14ac:dyDescent="0.35"/>
    <row r="152" ht="12.9" hidden="1" x14ac:dyDescent="0.35"/>
    <row r="153" ht="12.9" hidden="1" x14ac:dyDescent="0.35"/>
    <row r="154" ht="12.9" hidden="1" x14ac:dyDescent="0.35"/>
    <row r="155" ht="12.9" hidden="1" x14ac:dyDescent="0.35"/>
    <row r="156" ht="12.9" hidden="1" x14ac:dyDescent="0.35"/>
    <row r="157" ht="12.9" hidden="1" x14ac:dyDescent="0.35"/>
    <row r="158" ht="12.9" hidden="1" x14ac:dyDescent="0.35"/>
    <row r="159" ht="12.9" hidden="1" x14ac:dyDescent="0.35"/>
    <row r="160" ht="12.9" hidden="1" x14ac:dyDescent="0.35"/>
    <row r="161" ht="12.9" hidden="1" x14ac:dyDescent="0.35"/>
    <row r="162" ht="12.9" hidden="1" x14ac:dyDescent="0.35"/>
    <row r="163" ht="12.9" hidden="1" x14ac:dyDescent="0.35"/>
    <row r="165" ht="12.9" hidden="1" x14ac:dyDescent="0.35"/>
    <row r="166" ht="12.9" hidden="1" x14ac:dyDescent="0.35"/>
    <row r="167" ht="12.9" hidden="1" x14ac:dyDescent="0.35"/>
    <row r="168" ht="12.9" hidden="1" x14ac:dyDescent="0.35"/>
    <row r="169" ht="12.9" hidden="1" x14ac:dyDescent="0.35"/>
    <row r="170" ht="12.9" hidden="1" x14ac:dyDescent="0.35"/>
    <row r="171" ht="12.9" hidden="1" x14ac:dyDescent="0.35"/>
    <row r="172" ht="12.9" hidden="1" x14ac:dyDescent="0.35"/>
    <row r="173" ht="12.9" hidden="1" x14ac:dyDescent="0.35"/>
    <row r="174" ht="12.9" hidden="1" x14ac:dyDescent="0.35"/>
    <row r="175" ht="12.9" hidden="1" x14ac:dyDescent="0.35"/>
    <row r="176" ht="12.9" hidden="1" x14ac:dyDescent="0.35"/>
    <row r="177" ht="12.9" hidden="1" x14ac:dyDescent="0.35"/>
    <row r="178" ht="12.9" hidden="1" x14ac:dyDescent="0.35"/>
    <row r="179" ht="12.9" hidden="1" x14ac:dyDescent="0.35"/>
    <row r="180" ht="12.9" hidden="1" x14ac:dyDescent="0.35"/>
    <row r="181" ht="12.9" hidden="1" x14ac:dyDescent="0.35"/>
    <row r="182" ht="12.9" hidden="1" x14ac:dyDescent="0.35"/>
    <row r="183" ht="12.9" hidden="1" x14ac:dyDescent="0.35"/>
    <row r="184" ht="12.9" hidden="1" x14ac:dyDescent="0.35"/>
    <row r="185" ht="12.9" hidden="1" x14ac:dyDescent="0.35"/>
    <row r="186" ht="12.9" hidden="1" x14ac:dyDescent="0.35"/>
    <row r="187" ht="13.5" hidden="1" customHeight="1" x14ac:dyDescent="0.35"/>
    <row r="188" ht="13.5" hidden="1" customHeight="1" x14ac:dyDescent="0.35"/>
    <row r="189" ht="13.5" hidden="1" customHeight="1" x14ac:dyDescent="0.35"/>
    <row r="190" ht="13.5" hidden="1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9BCBE247B30C4D923218991954936A" ma:contentTypeVersion="4" ma:contentTypeDescription="Create a new document." ma:contentTypeScope="" ma:versionID="140bf7e16909ba981b742c8d15df0262">
  <xsd:schema xmlns:xsd="http://www.w3.org/2001/XMLSchema" xmlns:xs="http://www.w3.org/2001/XMLSchema" xmlns:p="http://schemas.microsoft.com/office/2006/metadata/properties" xmlns:ns2="95056cbc-8092-4f06-8a92-3bf42df84596" targetNamespace="http://schemas.microsoft.com/office/2006/metadata/properties" ma:root="true" ma:fieldsID="44ec011c8e4a58bca2da44c374ca3115" ns2:_="">
    <xsd:import namespace="95056cbc-8092-4f06-8a92-3bf42df84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56cbc-8092-4f06-8a92-3bf42df84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A563E-E973-40AD-9642-16A94236EB4E}">
  <ds:schemaRefs>
    <ds:schemaRef ds:uri="http://www.w3.org/XML/1998/namespace"/>
    <ds:schemaRef ds:uri="95056cbc-8092-4f06-8a92-3bf42df84596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6171FA-C88E-420A-BE57-98D2C6334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56cbc-8092-4f06-8a92-3bf42df84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D54949-624B-4426-8663-C3E1F862A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Fjárhagstölur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Sýn - Tölur samhliða birtingu 1F 2025 uppgjörs</dc:title>
  <dc:subject/>
  <dc:creator/>
  <cp:keywords/>
  <dc:description/>
  <cp:lastModifiedBy>Elvar Örn Guðmundsson</cp:lastModifiedBy>
  <cp:revision/>
  <dcterms:created xsi:type="dcterms:W3CDTF">2025-04-28T21:59:05Z</dcterms:created>
  <dcterms:modified xsi:type="dcterms:W3CDTF">2025-08-25T17:40:06Z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0x010100F69BCBE247B30C4D923218991954936A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{44EE72DE-4ED4-48CC-AA54-D5DFC2F444BC}</vt:lpwstr>
  </property>
  <property fmtid="{D5CDD505-2E9C-101B-9397-08002B2CF9AE}" pid="5" name="_dlc_DocIdItemGuid">
    <vt:lpwstr>ec19d82d-126a-499b-883c-718377fdd264</vt:lpwstr>
  </property>
</Properties>
</file>