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yenbw-my.sharepoint.com/personal/s_kraemer_netze-bw_de/Documents/Gerät/Desktop/"/>
    </mc:Choice>
  </mc:AlternateContent>
  <xr:revisionPtr revIDLastSave="3" documentId="8_{1B6270D9-FED1-4368-9FAD-21A9151FE1AF}" xr6:coauthVersionLast="46" xr6:coauthVersionMax="46" xr10:uidLastSave="{B8C098F2-7561-43DD-8FCF-7749E6BB100C}"/>
  <bookViews>
    <workbookView xWindow="-28920" yWindow="-12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I21" i="18"/>
  <c r="H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K21" i="18" l="1"/>
  <c r="J21" i="18"/>
  <c r="L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M12" i="7"/>
  <c r="I12" i="7"/>
  <c r="N11" i="7"/>
  <c r="L11" i="7"/>
  <c r="H11" i="7"/>
  <c r="I13" i="7"/>
  <c r="L14" i="7"/>
  <c r="K15" i="7"/>
  <c r="O12" i="7"/>
  <c r="P11" i="7"/>
  <c r="N13" i="7"/>
  <c r="I14" i="7"/>
  <c r="H15" i="7"/>
  <c r="P15" i="7"/>
  <c r="P12" i="7"/>
  <c r="M11" i="7"/>
  <c r="H13" i="7"/>
  <c r="L13" i="7"/>
  <c r="P13" i="7"/>
  <c r="K14" i="7"/>
  <c r="O14" i="7"/>
  <c r="J15" i="7"/>
  <c r="N15" i="7"/>
  <c r="N12" i="7"/>
  <c r="J12" i="7"/>
  <c r="O11" i="7"/>
  <c r="J11" i="7"/>
  <c r="M13" i="7"/>
  <c r="H14" i="7"/>
  <c r="P14" i="7"/>
  <c r="O15" i="7"/>
  <c r="K12" i="7"/>
  <c r="K11" i="7"/>
  <c r="J13" i="7"/>
  <c r="M14" i="7"/>
  <c r="L15" i="7"/>
  <c r="L12" i="7"/>
  <c r="H12" i="7"/>
  <c r="I11" i="7"/>
  <c r="F15" i="7"/>
  <c r="F12" i="7"/>
  <c r="F14" i="7"/>
  <c r="F13" i="7"/>
  <c r="F11" i="7"/>
  <c r="M8" i="4"/>
  <c r="M7" i="4"/>
  <c r="C5" i="1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<sst xmlns="http://schemas.openxmlformats.org/spreadsheetml/2006/main" count="1379" uniqueCount="673">
  <si>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</si>
  <si>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</si>
  <si>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</si>
  <si>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</si>
  <si>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</si>
  <si>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</si>
  <si>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</si>
  <si>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</si>
  <si>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</si>
  <si>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</si>
  <si>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</si>
  <si>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</si>
  <si>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</si>
  <si>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</si>
  <si>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</si>
  <si>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</si>
  <si>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</si>
  <si>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</si>
  <si>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</si>
  <si>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</si>
  <si>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</si>
  <si>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</si>
  <si>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</si>
  <si>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</si>
  <si>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</si>
  <si>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</si>
  <si>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</si>
  <si>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</si>
  <si>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</si>
  <si>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</si>
  <si>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</si>
  <si>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</si>
  <si>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</si>
  <si>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</si>
  <si>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</si>
  <si>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</si>
  <si>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</si>
  <si>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</si>
  <si>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</si>
  <si>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</si>
  <si>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</si>
  <si>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</si>
  <si>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</si>
  <si>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</si>
  <si>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</si>
  <si>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</si>
  <si>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</si>
  <si>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</si>
  <si>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</si>
  <si>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</si>
  <si>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</si>
  <si>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</si>
  <si>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</si>
  <si>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</si>
  <si>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</si>
  <si>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</si>
  <si>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</si>
  <si>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</si>
  <si>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</si>
  <si>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</si>
  <si>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</si>
  <si>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</si>
  <si>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</si>
  <si>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</si>
  <si>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</si>
  <si>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</si>
  <si>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</si>
  <si>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</si>
  <si>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</si>
  <si>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</si>
  <si>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</si>
  <si>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</si>
  <si>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</si>
  <si>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</si>
  <si>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</si>
  <si>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</si>
  <si>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</si>
  <si>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</si>
  <si>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</si>
  <si>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</si>
  <si>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</si>
  <si>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</si>
  <si>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</si>
  <si>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</si>
  <si>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</si>
  <si>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</si>
  <si>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</si>
  <si>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</si>
  <si>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</si>
  <si>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</si>
  <si>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</si>
  <si>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</si>
  <si>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</si>
  <si>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</si>
  <si>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</si>
  <si>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</si>
  <si>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</si>
  <si>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</si>
  <si>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</si>
  <si>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</si>
  <si>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</si>
  <si>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</si>
  <si>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</si>
  <si>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</si>
  <si>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</si>
  <si>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</si>
  <si>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</si>
  <si>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</si>
  <si>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</si>
  <si>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</si>
  <si>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</si>
  <si>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</si>
  <si>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</si>
  <si>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</si>
  <si>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</si>
  <si>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</si>
  <si>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</si>
  <si>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</si>
  <si>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</si>
  <si>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</si>
  <si>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</si>
  <si>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</si>
  <si>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</si>
  <si>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</si>
  <si>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</si>
  <si>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</si>
  <si>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</si>
  <si>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</si>
  <si>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</si>
  <si>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</si>
  <si>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</si>
  <si>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</si>
  <si>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</si>
  <si>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</si>
  <si>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</si>
  <si>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</si>
  <si>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</si>
  <si>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</si>
  <si>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</si>
  <si>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</si>
  <si>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</si>
  <si>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</si>
  <si>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</si>
  <si>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</si>
  <si>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</si>
  <si>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</si>
  <si>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</si>
  <si>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</si>
  <si>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</si>
  <si>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</si>
  <si>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</si>
  <si>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</si>
  <si>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</si>
  <si>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</si>
  <si>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</si>
  <si>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</si>
  <si>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</si>
  <si>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</si>
  <si>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</si>
  <si>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</si>
  <si>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</si>
  <si>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</si>
  <si>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</si>
  <si>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</si>
  <si>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</si>
  <si>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</si>
  <si>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</si>
  <si>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</si>
  <si>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</si>
  <si>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</si>
  <si>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</si>
  <si>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</si>
  <si>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</si>
  <si>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</si>
  <si>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</si>
  <si>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</si>
  <si>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</si>
  <si>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</si>
  <si>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</si>
  <si>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</si>
  <si>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</si>
  <si>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</si>
  <si>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</si>
  <si>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</si>
  <si>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</si>
  <si>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</si>
  <si>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</si>
  <si>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</si>
  <si>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</si>
  <si>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</si>
  <si>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</si>
  <si>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</si>
  <si>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</si>
  <si>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</si>
  <si>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</si>
  <si>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</si>
  <si>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</si>
  <si>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</si>
  <si>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</si>
  <si>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</si>
  <si>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</si>
  <si>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</si>
  <si>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</si>
  <si>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</si>
  <si>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</si>
  <si>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</si>
  <si>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</si>
  <si>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</si>
  <si>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</si>
  <si>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</si>
  <si>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</si>
  <si>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</si>
  <si>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</si>
  <si>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</si>
  <si>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</si>
  <si>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</si>
  <si>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</si>
  <si>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</si>
  <si>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</si>
  <si>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</si>
  <si>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</si>
  <si>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</si>
  <si>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</si>
  <si>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</si>
  <si>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</si>
  <si>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</si>
  <si>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</si>
  <si>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</si>
  <si>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</si>
  <si>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</si>
  <si>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</si>
  <si>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</si>
  <si>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</si>
  <si>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</si>
  <si>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</si>
  <si>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</si>
  <si>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</si>
  <si>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</si>
  <si>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</si>
  <si>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</si>
  <si>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</si>
  <si>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</si>
  <si>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</si>
  <si>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</si>
  <si>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</si>
  <si>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</si>
  <si>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</si>
  <si>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</si>
  <si>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</si>
  <si>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</si>
  <si>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</si>
  <si>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</si>
  <si>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</si>
  <si>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</si>
  <si>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</si>
  <si>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</si>
  <si>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</si>
  <si>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</si>
  <si>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</si>
  <si>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</si>
  <si>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</si>
  <si>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</si>
  <si>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</si>
  <si>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</si>
  <si>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</si>
  <si>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</si>
  <si>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</si>
  <si>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</si>
  <si>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</si>
  <si>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</si>
  <si>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</si>
  <si>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</si>
  <si>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</si>
  <si>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</si>
  <si>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</si>
  <si>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</si>
  <si>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</si>
  <si>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</si>
  <si>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</si>
  <si>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</si>
  <si>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</si>
  <si>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</si>
  <si>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</si>
  <si>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</si>
  <si>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</si>
  <si>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</si>
  <si>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</si>
  <si>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</si>
  <si>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</si>
  <si>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</si>
  <si>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</si>
  <si>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</si>
  <si>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</si>
  <si>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</si>
  <si>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</si>
  <si>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</si>
  <si>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</si>
  <si>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</si>
  <si>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</si>
  <si>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</si>
  <si>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</si>
  <si>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</si>
  <si>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</si>
  <si>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</si>
  <si>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</si>
  <si>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</si>
  <si>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</si>
  <si>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</si>
  <si>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</si>
  <si>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</si>
  <si>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</si>
  <si>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</si>
  <si>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</si>
  <si>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</si>
  <si>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</si>
  <si>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</si>
  <si>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</si>
  <si>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</si>
  <si>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</si>
  <si>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</si>
  <si>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</si>
  <si>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</si>
  <si>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</si>
  <si>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</si>
  <si>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</si>
  <si>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</si>
  <si>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</si>
  <si>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</si>
  <si>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</si>
  <si>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</si>
  <si>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</si>
  <si>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</si>
  <si>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</si>
  <si>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</si>
  <si>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</si>
  <si>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</si>
  <si>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</si>
  <si>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</si>
  <si>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</si>
  <si>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</si>
  <si>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</si>
  <si>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</si>
  <si>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</si>
  <si>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</si>
  <si>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</si>
  <si>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</si>
  <si>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</si>
  <si>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</si>
  <si>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</si>
  <si>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</si>
  <si>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</si>
  <si>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</si>
  <si>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</si>
  <si>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</si>
  <si>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</si>
  <si>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</si>
  <si>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</si>
  <si>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</si>
  <si>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</si>
  <si>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</si>
  <si>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</si>
  <si>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</si>
  <si>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</si>
  <si>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</si>
  <si>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</si>
  <si>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</si>
  <si>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</si>
  <si>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</si>
  <si>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</si>
  <si>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</si>
  <si>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</si>
  <si>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</si>
  <si>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</si>
  <si>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</si>
  <si>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</si>
  <si>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</si>
  <si>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</si>
  <si>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</si>
  <si>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</si>
  <si>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</si>
  <si>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</si>
  <si>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</si>
  <si>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</si>
  <si>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</si>
  <si>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</si>
  <si>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</si>
  <si>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</si>
  <si>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</si>
  <si>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</si>
  <si>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</si>
  <si>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</si>
  <si>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</si>
  <si>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</si>
  <si>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</si>
  <si>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</si>
  <si>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</si>
  <si>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</si>
  <si>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</si>
  <si>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</si>
  <si>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</si>
  <si>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</si>
  <si>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</si>
  <si>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</si>
  <si>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</si>
  <si>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</si>
  <si>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</si>
  <si>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</si>
  <si>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</si>
  <si>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</si>
  <si>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</si>
  <si>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</si>
  <si>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</si>
  <si>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</si>
  <si>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</si>
  <si>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</si>
  <si>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</si>
  <si>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</si>
  <si>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</si>
  <si>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</si>
  <si>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</si>
  <si>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</si>
  <si>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</si>
  <si>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</si>
  <si>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</si>
  <si>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</si>
  <si>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</si>
  <si>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</si>
  <si>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</si>
  <si>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</si>
  <si>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</si>
  <si>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</si>
  <si>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</si>
  <si>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</si>
  <si>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</si>
  <si>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</si>
  <si>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</si>
  <si>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</si>
  <si>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</si>
  <si>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</si>
  <si>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</si>
  <si>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</si>
  <si>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</si>
  <si>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</si>
  <si>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</si>
  <si>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</si>
  <si>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</si>
  <si>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</si>
  <si>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</si>
  <si>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</si>
  <si>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</si>
  <si>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</si>
  <si>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</si>
  <si>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</si>
  <si>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</si>
  <si>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</si>
  <si>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</si>
  <si>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</si>
  <si>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</si>
  <si>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</si>
  <si>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</si>
  <si>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</si>
  <si>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</si>
  <si>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</si>
  <si>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</si>
  <si>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</si>
  <si>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</si>
  <si>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</si>
  <si>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</si>
  <si>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</si>
  <si>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</si>
  <si>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</si>
  <si>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</si>
  <si>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</si>
  <si>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</si>
  <si>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</si>
  <si>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</si>
  <si>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</si>
  <si>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</si>
  <si>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</si>
  <si>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</si>
  <si>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</si>
  <si>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</si>
  <si>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</si>
  <si>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</si>
  <si>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</si>
  <si>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</si>
  <si>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</si>
  <si>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</si>
  <si>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</si>
  <si>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</si>
  <si>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</si>
  <si>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</si>
  <si>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</si>
  <si>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</si>
  <si>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</si>
  <si>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</si>
  <si>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</si>
  <si>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</si>
  <si>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</si>
  <si>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</si>
  <si>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</si>
  <si>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</si>
  <si>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</si>
  <si>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</si>
  <si>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</si>
  <si>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</si>
  <si>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</si>
  <si>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</si>
  <si>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</si>
  <si>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</si>
  <si>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</si>
  <si>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</si>
  <si>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</si>
  <si>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</si>
  <si>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</si>
  <si>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</si>
  <si>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</si>
  <si>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</si>
  <si>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</si>
  <si>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</si>
  <si>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</si>
  <si>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</si>
  <si>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</si>
  <si>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</si>
  <si>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</si>
  <si>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</si>
  <si>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</si>
  <si>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</si>
  <si>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</si>
  <si>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</si>
  <si>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</si>
  <si>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</si>
  <si>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</si>
  <si>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</si>
  <si>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</si>
  <si>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</si>
  <si>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</si>
  <si>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</si>
  <si>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</si>
  <si>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</si>
  <si>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</si>
  <si>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</si>
  <si>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</si>
  <si>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</si>
  <si>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</si>
  <si>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</si>
  <si>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</si>
  <si>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</si>
  <si>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</si>
  <si>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</si>
  <si>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</si>
  <si>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</si>
  <si>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</si>
  <si>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</si>
  <si>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</si>
  <si>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</si>
  <si>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</si>
  <si>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</si>
  <si>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</si>
  <si>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</si>
  <si>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</si>
  <si>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</si>
  <si>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</si>
  <si>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</si>
  <si>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</si>
  <si>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</si>
  <si>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</si>
  <si>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</si>
  <si>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</si>
  <si>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</si>
  <si>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</si>
  <si>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</si>
  <si>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</si>
  <si>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</si>
  <si>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</si>
  <si>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</si>
  <si>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</si>
  <si>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</si>
  <si>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</si>
  <si>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</si>
  <si>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</si>
  <si>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</si>
  <si>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</si>
  <si>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</si>
  <si>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</si>
  <si>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</si>
  <si>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</si>
  <si>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</si>
  <si>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</si>
  <si>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</si>
  <si>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</si>
  <si>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</si>
  <si>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</si>
  <si>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</si>
  <si>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</si>
  <si>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</si>
  <si>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</si>
  <si>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</si>
  <si>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</si>
  <si>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</si>
  <si>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</si>
  <si>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</si>
  <si>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</si>
  <si>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</si>
  <si>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</si>
  <si>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</si>
  <si>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</si>
  <si>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</si>
  <si>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</si>
  <si>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</si>
  <si>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</si>
  <si>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</si>
  <si>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</si>
  <si>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</si>
  <si>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</si>
  <si>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</si>
  <si>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</si>
  <si>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</si>
  <si>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</si>
  <si>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</si>
  <si>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</si>
  <si>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</si>
  <si>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</si>
  <si>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</si>
  <si>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</si>
  <si>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</si>
  <si>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</si>
  <si>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</si>
  <si>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</si>
  <si>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</si>
  <si>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</si>
  <si>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</si>
  <si>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</si>
  <si>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</si>
  <si>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</si>
  <si>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</si>
  <si>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</si>
  <si>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</si>
  <si>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</si>
  <si>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</si>
  <si>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</si>
  <si>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</si>
  <si>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</si>
  <si>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</si>
  <si>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</si>
  <si>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</si>
  <si>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</si>
  <si>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</si>
  <si>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</si>
  <si>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</si>
  <si>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</si>
  <si>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</si>
  <si>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</si>
  <si>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</si>
  <si>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</si>
  <si>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</si>
  <si>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</si>
  <si>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</si>
  <si>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</si>
  <si>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Netze BW GmbH</t>
  </si>
  <si>
    <t>9870020100002</t>
  </si>
  <si>
    <t>Schelmenwasenstraße 15</t>
  </si>
  <si>
    <t>Stuttgart</t>
  </si>
  <si>
    <t>EDM</t>
  </si>
  <si>
    <t>edm.gas@netze-bw.de</t>
  </si>
  <si>
    <t>0721 63 12550</t>
  </si>
  <si>
    <t>Deutscher Wetterdienst</t>
  </si>
  <si>
    <t>Stuttgart Echtderdingen</t>
  </si>
  <si>
    <t>10738 Netze BW X</t>
  </si>
  <si>
    <t>DE_GHD03</t>
  </si>
  <si>
    <t>Stuttgart/Echterdingen</t>
  </si>
  <si>
    <t>THE0NKH700201000</t>
  </si>
  <si>
    <t>Netze 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</si>
</sst>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4027329</xdr:colOff>
      <xdr:row>0</xdr:row>
      <xdr:rowOff>791210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2027079</xdr:colOff>
      <xdr:row>0</xdr:row>
      <xdr:rowOff>810895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4.5" zeroHeight="1" x14ac:dyDescent="0.35"/>
  <cols>
    <col min="1" max="1" width="2.81640625" customWidth="1"/>
    <col min="2" max="15" width="11.453125" customWidth="1"/>
    <col min="16" max="16384" width="11.453125" hidden="1"/>
  </cols>
  <sheetData>
    <row r="1" spans="2:7" ht="75.75" customHeight="1" x14ac:dyDescent="0.35"/>
    <row r="2" spans="2:7" ht="23.5" x14ac:dyDescent="0.55000000000000004">
      <c r="B2" s="9" t="s">
        <v>463</v>
      </c>
    </row>
    <row r="3" spans="2:7" x14ac:dyDescent="0.35"/>
    <row r="4" spans="2:7" x14ac:dyDescent="0.35">
      <c r="B4" s="8" t="s">
        <v>458</v>
      </c>
    </row>
    <row r="5" spans="2:7" x14ac:dyDescent="0.35">
      <c r="B5" s="8" t="s">
        <v>459</v>
      </c>
    </row>
    <row r="6" spans="2:7" x14ac:dyDescent="0.35"/>
    <row r="7" spans="2:7" x14ac:dyDescent="0.35">
      <c r="B7" t="s">
        <v>336</v>
      </c>
    </row>
    <row r="8" spans="2:7" s="8" customFormat="1" x14ac:dyDescent="0.35">
      <c r="B8" s="8" t="s">
        <v>460</v>
      </c>
    </row>
    <row r="9" spans="2:7" s="8" customFormat="1" x14ac:dyDescent="0.35"/>
    <row r="10" spans="2:7" s="8" customFormat="1" x14ac:dyDescent="0.35">
      <c r="B10" s="14" t="s">
        <v>445</v>
      </c>
    </row>
    <row r="11" spans="2:7" s="8" customFormat="1" x14ac:dyDescent="0.35">
      <c r="B11" s="8" t="s">
        <v>497</v>
      </c>
    </row>
    <row r="12" spans="2:7" s="8" customFormat="1" x14ac:dyDescent="0.35">
      <c r="B12" s="8" t="s">
        <v>498</v>
      </c>
    </row>
    <row r="13" spans="2:7" s="8" customFormat="1" x14ac:dyDescent="0.35">
      <c r="B13" s="8" t="s">
        <v>506</v>
      </c>
    </row>
    <row r="14" spans="2:7" s="8" customFormat="1" x14ac:dyDescent="0.35"/>
    <row r="15" spans="2:7" x14ac:dyDescent="0.35">
      <c r="B15" s="20" t="s">
        <v>462</v>
      </c>
      <c r="C15" s="15"/>
    </row>
    <row r="16" spans="2:7" x14ac:dyDescent="0.35">
      <c r="B16" s="15"/>
      <c r="C16" s="15"/>
      <c r="G16" s="10"/>
    </row>
    <row r="17" spans="2:12" x14ac:dyDescent="0.35">
      <c r="B17" s="17" t="s">
        <v>343</v>
      </c>
      <c r="C17" s="15"/>
    </row>
    <row r="18" spans="2:12" s="8" customFormat="1" x14ac:dyDescent="0.35">
      <c r="B18" s="18" t="s">
        <v>337</v>
      </c>
      <c r="C18" s="15"/>
    </row>
    <row r="19" spans="2:12" s="8" customFormat="1" x14ac:dyDescent="0.35">
      <c r="B19" s="18" t="s">
        <v>338</v>
      </c>
      <c r="C19" s="15"/>
    </row>
    <row r="20" spans="2:12" x14ac:dyDescent="0.35">
      <c r="B20" s="17"/>
      <c r="C20" s="15"/>
    </row>
    <row r="21" spans="2:12" x14ac:dyDescent="0.35">
      <c r="B21" s="3" t="s">
        <v>461</v>
      </c>
      <c r="C21" s="15"/>
    </row>
    <row r="22" spans="2:12" s="8" customFormat="1" x14ac:dyDescent="0.35">
      <c r="B22" s="18" t="s">
        <v>339</v>
      </c>
      <c r="C22" s="15"/>
    </row>
    <row r="23" spans="2:12" s="8" customFormat="1" x14ac:dyDescent="0.35">
      <c r="B23" s="18" t="s">
        <v>340</v>
      </c>
      <c r="C23" s="15"/>
    </row>
    <row r="24" spans="2:12" x14ac:dyDescent="0.35">
      <c r="B24" s="17"/>
      <c r="C24" s="15"/>
    </row>
    <row r="25" spans="2:12" x14ac:dyDescent="0.35">
      <c r="B25" s="17" t="s">
        <v>344</v>
      </c>
      <c r="C25" s="15"/>
    </row>
    <row r="26" spans="2:12" x14ac:dyDescent="0.35">
      <c r="B26" s="18" t="s">
        <v>341</v>
      </c>
      <c r="C26" s="15"/>
      <c r="F26" s="8"/>
      <c r="G26" s="8"/>
      <c r="H26" s="8"/>
    </row>
    <row r="27" spans="2:12" x14ac:dyDescent="0.35">
      <c r="B27" s="18" t="s">
        <v>342</v>
      </c>
      <c r="C27" s="15"/>
      <c r="E27" s="8"/>
      <c r="F27" s="8"/>
      <c r="G27" s="8"/>
      <c r="H27" s="8"/>
    </row>
    <row r="28" spans="2:12" x14ac:dyDescent="0.35">
      <c r="B28" s="15"/>
      <c r="C28" s="15"/>
      <c r="E28" s="8"/>
      <c r="F28" s="8"/>
      <c r="G28" s="8"/>
      <c r="H28" s="8"/>
      <c r="L28" s="8"/>
    </row>
    <row r="29" spans="2:12" x14ac:dyDescent="0.35">
      <c r="B29" s="21" t="s">
        <v>345</v>
      </c>
      <c r="C29" s="19">
        <v>43663</v>
      </c>
      <c r="E29" s="8"/>
      <c r="F29" s="8"/>
      <c r="G29" s="8"/>
      <c r="H29" s="8"/>
    </row>
    <row r="30" spans="2:12" x14ac:dyDescent="0.35">
      <c r="B30" s="21" t="s">
        <v>346</v>
      </c>
      <c r="C30" s="337" t="s">
        <v>654</v>
      </c>
      <c r="E30" s="8"/>
      <c r="F30" s="8"/>
      <c r="G30" s="8"/>
      <c r="H30" s="8"/>
    </row>
    <row r="31" spans="2:12" x14ac:dyDescent="0.35">
      <c r="E31" s="8"/>
      <c r="F31" s="8"/>
      <c r="G31" s="8"/>
      <c r="H31" s="8"/>
    </row>
    <row r="32" spans="2:12" x14ac:dyDescent="0.35">
      <c r="E32" s="8"/>
      <c r="F32" s="8"/>
      <c r="G32" s="8"/>
      <c r="H32" s="8"/>
    </row>
    <row r="35" spans="6:6" hidden="1" x14ac:dyDescent="0.35">
      <c r="F35" s="8"/>
    </row>
    <row r="36" spans="6:6" hidden="1" x14ac:dyDescent="0.35">
      <c r="F36" s="8"/>
    </row>
    <row r="37" spans="6:6" hidden="1" x14ac:dyDescent="0.35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4.5" zeroHeight="1" x14ac:dyDescent="0.35"/>
  <cols>
    <col min="1" max="1" width="2.81640625" style="8" customWidth="1"/>
    <col min="2" max="2" width="5.81640625" style="2" customWidth="1"/>
    <col min="3" max="3" width="65" customWidth="1"/>
    <col min="4" max="4" width="35.81640625" customWidth="1"/>
    <col min="5" max="5" width="11.453125" customWidth="1"/>
    <col min="6" max="6" width="75.7265625" hidden="1" customWidth="1"/>
    <col min="7" max="16384" width="11.453125" hidden="1"/>
  </cols>
  <sheetData>
    <row r="1" spans="1:8" s="8" customFormat="1" ht="75.75" customHeight="1" x14ac:dyDescent="0.35"/>
    <row r="2" spans="1:8" s="8" customFormat="1" ht="23.5" x14ac:dyDescent="0.55000000000000004">
      <c r="B2" s="9" t="s">
        <v>259</v>
      </c>
    </row>
    <row r="3" spans="1:8" ht="15" customHeight="1" x14ac:dyDescent="0.35">
      <c r="B3" s="22"/>
      <c r="C3" s="15"/>
      <c r="D3" s="15"/>
      <c r="E3" s="15"/>
      <c r="F3" s="15"/>
    </row>
    <row r="4" spans="1:8" ht="15" customHeight="1" x14ac:dyDescent="0.35">
      <c r="B4" s="22"/>
      <c r="C4" s="65" t="s">
        <v>501</v>
      </c>
      <c r="D4" s="27">
        <v>44039</v>
      </c>
      <c r="E4" s="15"/>
      <c r="F4" s="12"/>
      <c r="G4" s="2"/>
    </row>
    <row r="5" spans="1:8" ht="15" customHeight="1" x14ac:dyDescent="0.35">
      <c r="B5" s="22"/>
      <c r="C5" s="15"/>
      <c r="D5" s="15"/>
      <c r="E5" s="15"/>
      <c r="F5" s="45"/>
      <c r="G5" s="2"/>
    </row>
    <row r="6" spans="1:8" ht="15" customHeight="1" x14ac:dyDescent="0.35">
      <c r="B6" s="22"/>
      <c r="C6" s="65" t="s">
        <v>502</v>
      </c>
      <c r="D6" s="27">
        <v>44470</v>
      </c>
      <c r="E6" s="15"/>
      <c r="F6" s="45"/>
      <c r="G6" s="2"/>
      <c r="H6" s="2"/>
    </row>
    <row r="7" spans="1:8" ht="15" customHeight="1" x14ac:dyDescent="0.35">
      <c r="B7" s="22"/>
      <c r="C7" s="15"/>
      <c r="D7" s="15"/>
      <c r="E7" s="15"/>
      <c r="F7" s="12"/>
      <c r="G7" s="2"/>
      <c r="H7" s="2"/>
    </row>
    <row r="8" spans="1:8" ht="15" customHeight="1" x14ac:dyDescent="0.35">
      <c r="B8" s="22"/>
      <c r="C8" s="24"/>
      <c r="D8" s="15"/>
      <c r="E8" s="15"/>
      <c r="F8" s="45"/>
      <c r="G8" s="2"/>
    </row>
    <row r="9" spans="1:8" ht="15" customHeight="1" x14ac:dyDescent="0.35">
      <c r="B9" s="23" t="s">
        <v>72</v>
      </c>
      <c r="C9" s="5" t="s">
        <v>260</v>
      </c>
      <c r="D9" s="41" t="s">
        <v>659</v>
      </c>
      <c r="E9" s="15"/>
      <c r="F9" s="45"/>
      <c r="G9" s="2"/>
    </row>
    <row r="10" spans="1:8" ht="15" customHeight="1" x14ac:dyDescent="0.35">
      <c r="B10" s="22"/>
      <c r="C10" s="5"/>
      <c r="D10" s="28"/>
      <c r="E10" s="15"/>
      <c r="F10" s="45"/>
      <c r="G10" s="2"/>
    </row>
    <row r="11" spans="1:8" s="2" customFormat="1" ht="15" customHeight="1" x14ac:dyDescent="0.35">
      <c r="A11" s="8"/>
      <c r="B11" s="23" t="s">
        <v>73</v>
      </c>
      <c r="C11" s="4" t="s">
        <v>483</v>
      </c>
      <c r="D11" s="350" t="s">
        <v>660</v>
      </c>
      <c r="E11" s="15"/>
      <c r="F11" s="45"/>
    </row>
    <row r="12" spans="1:8" s="2" customFormat="1" ht="15" customHeight="1" x14ac:dyDescent="0.35">
      <c r="A12" s="8"/>
      <c r="B12" s="22"/>
      <c r="C12" s="5"/>
      <c r="D12" s="28"/>
      <c r="E12" s="15"/>
      <c r="F12" s="45"/>
    </row>
    <row r="13" spans="1:8" ht="15" customHeight="1" x14ac:dyDescent="0.35">
      <c r="B13" s="23" t="s">
        <v>74</v>
      </c>
      <c r="C13" s="5" t="s">
        <v>261</v>
      </c>
      <c r="D13" s="41" t="s">
        <v>661</v>
      </c>
      <c r="E13" s="15"/>
      <c r="F13" s="45"/>
      <c r="G13" s="2"/>
    </row>
    <row r="14" spans="1:8" ht="15" customHeight="1" x14ac:dyDescent="0.35">
      <c r="B14" s="22"/>
      <c r="C14" s="5"/>
      <c r="D14" s="29"/>
      <c r="E14" s="15"/>
      <c r="F14" s="45"/>
      <c r="G14" s="2"/>
    </row>
    <row r="15" spans="1:8" ht="15" customHeight="1" x14ac:dyDescent="0.35">
      <c r="B15" s="23" t="s">
        <v>75</v>
      </c>
      <c r="C15" s="5" t="s">
        <v>262</v>
      </c>
      <c r="D15" s="351">
        <v>70567</v>
      </c>
      <c r="E15" s="15"/>
      <c r="F15" s="45"/>
      <c r="G15" s="2"/>
    </row>
    <row r="16" spans="1:8" ht="15" customHeight="1" x14ac:dyDescent="0.35">
      <c r="B16" s="22"/>
      <c r="C16" s="5"/>
      <c r="D16" s="29"/>
      <c r="E16" s="15"/>
      <c r="F16" s="45"/>
      <c r="G16" s="2"/>
    </row>
    <row r="17" spans="1:15" ht="15" customHeight="1" x14ac:dyDescent="0.35">
      <c r="B17" s="23" t="s">
        <v>76</v>
      </c>
      <c r="C17" s="5" t="s">
        <v>263</v>
      </c>
      <c r="D17" s="41" t="s">
        <v>662</v>
      </c>
      <c r="E17" s="15"/>
      <c r="F17" s="45"/>
      <c r="G17" s="2"/>
    </row>
    <row r="18" spans="1:15" ht="15" customHeight="1" x14ac:dyDescent="0.35">
      <c r="B18" s="22"/>
      <c r="C18" s="5"/>
      <c r="D18" s="29"/>
      <c r="E18" s="15"/>
      <c r="F18" s="45"/>
      <c r="G18" s="2"/>
    </row>
    <row r="19" spans="1:15" ht="15" customHeight="1" x14ac:dyDescent="0.35">
      <c r="B19" s="23" t="s">
        <v>77</v>
      </c>
      <c r="C19" s="5" t="s">
        <v>264</v>
      </c>
      <c r="D19" s="41" t="s">
        <v>663</v>
      </c>
      <c r="E19" s="15"/>
      <c r="F19" s="45"/>
      <c r="G19" s="2"/>
    </row>
    <row r="20" spans="1:15" ht="15" customHeight="1" x14ac:dyDescent="0.35">
      <c r="B20" s="22"/>
      <c r="C20" s="5"/>
      <c r="D20" s="29"/>
      <c r="E20" s="15"/>
      <c r="F20" s="45"/>
      <c r="G20" s="2"/>
    </row>
    <row r="21" spans="1:15" ht="15" customHeight="1" x14ac:dyDescent="0.35">
      <c r="B21" s="23" t="s">
        <v>78</v>
      </c>
      <c r="C21" s="5" t="s">
        <v>265</v>
      </c>
      <c r="D21" s="352" t="s">
        <v>664</v>
      </c>
      <c r="E21" s="15"/>
      <c r="F21" s="45"/>
      <c r="G21" s="2"/>
    </row>
    <row r="22" spans="1:15" ht="15" customHeight="1" x14ac:dyDescent="0.35">
      <c r="B22" s="22"/>
      <c r="C22" s="5"/>
      <c r="D22" s="29"/>
      <c r="E22" s="15"/>
      <c r="F22" s="45"/>
      <c r="G22" s="2"/>
    </row>
    <row r="23" spans="1:15" ht="15" customHeight="1" x14ac:dyDescent="0.35">
      <c r="B23" s="23" t="s">
        <v>79</v>
      </c>
      <c r="C23" s="5" t="s">
        <v>266</v>
      </c>
      <c r="D23" s="41" t="s">
        <v>665</v>
      </c>
      <c r="E23" s="15"/>
      <c r="F23" s="45"/>
      <c r="G23" s="2"/>
    </row>
    <row r="24" spans="1:15" s="2" customFormat="1" ht="15" customHeight="1" x14ac:dyDescent="0.3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35">
      <c r="B25" s="23" t="s">
        <v>80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3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5">
      <c r="B27" s="22" t="s">
        <v>81</v>
      </c>
      <c r="C27" s="15" t="s">
        <v>457</v>
      </c>
      <c r="D27" s="42" t="s">
        <v>394</v>
      </c>
      <c r="E27" s="39"/>
      <c r="F27" s="11"/>
    </row>
    <row r="28" spans="1:15" x14ac:dyDescent="0.35">
      <c r="B28" s="15"/>
      <c r="C28" s="64" t="s">
        <v>500</v>
      </c>
      <c r="D28" s="46" t="str">
        <f>IF(D27&lt;&gt;C28,VLOOKUP(D27,$C$29:$D$48,2,FALSE),C28)</f>
        <v>Netze BW</v>
      </c>
      <c r="E28" s="38"/>
      <c r="F28" s="11"/>
      <c r="G28" s="2"/>
    </row>
    <row r="29" spans="1:15" x14ac:dyDescent="0.35">
      <c r="B29" s="15"/>
      <c r="C29" s="22" t="s">
        <v>394</v>
      </c>
      <c r="D29" s="43" t="s">
        <v>672</v>
      </c>
      <c r="E29" s="40"/>
      <c r="F29" s="11"/>
      <c r="G29" s="2"/>
    </row>
    <row r="30" spans="1:15" x14ac:dyDescent="0.35">
      <c r="B30" s="15"/>
      <c r="C30" s="22" t="s">
        <v>395</v>
      </c>
      <c r="D30" s="43"/>
      <c r="E30" s="40"/>
      <c r="F30" s="45"/>
      <c r="G30" s="2"/>
    </row>
    <row r="31" spans="1:15" x14ac:dyDescent="0.35">
      <c r="B31" s="15"/>
      <c r="C31" s="22" t="s">
        <v>420</v>
      </c>
      <c r="D31" s="44"/>
      <c r="E31" s="40"/>
      <c r="F31" s="45"/>
      <c r="G31" s="2"/>
    </row>
    <row r="32" spans="1:15" x14ac:dyDescent="0.35">
      <c r="B32" s="15"/>
      <c r="C32" s="22" t="s">
        <v>421</v>
      </c>
      <c r="D32" s="44"/>
      <c r="E32" s="40"/>
      <c r="F32" s="45"/>
      <c r="G32" s="2"/>
    </row>
    <row r="33" spans="2:7" x14ac:dyDescent="0.35">
      <c r="B33" s="15"/>
      <c r="C33" s="22" t="s">
        <v>422</v>
      </c>
      <c r="D33" s="43"/>
      <c r="E33" s="40"/>
      <c r="F33" s="45"/>
      <c r="G33" s="2"/>
    </row>
    <row r="34" spans="2:7" x14ac:dyDescent="0.35">
      <c r="B34" s="15"/>
      <c r="C34" s="22" t="s">
        <v>423</v>
      </c>
      <c r="D34" s="44"/>
      <c r="E34" s="40"/>
      <c r="F34" s="45"/>
      <c r="G34" s="2"/>
    </row>
    <row r="35" spans="2:7" x14ac:dyDescent="0.35">
      <c r="B35" s="15"/>
      <c r="C35" s="22" t="s">
        <v>424</v>
      </c>
      <c r="D35" s="44"/>
      <c r="E35" s="40"/>
      <c r="F35" s="45"/>
      <c r="G35" s="2"/>
    </row>
    <row r="36" spans="2:7" x14ac:dyDescent="0.35">
      <c r="B36" s="15"/>
      <c r="C36" s="22" t="s">
        <v>425</v>
      </c>
      <c r="D36" s="44"/>
      <c r="E36" s="40"/>
      <c r="F36" s="45"/>
      <c r="G36" s="2"/>
    </row>
    <row r="37" spans="2:7" x14ac:dyDescent="0.35">
      <c r="B37" s="15"/>
      <c r="C37" s="22" t="s">
        <v>426</v>
      </c>
      <c r="D37" s="44"/>
      <c r="E37" s="40"/>
      <c r="F37" s="45"/>
      <c r="G37" s="2"/>
    </row>
    <row r="38" spans="2:7" x14ac:dyDescent="0.35">
      <c r="B38" s="15"/>
      <c r="C38" s="22" t="s">
        <v>429</v>
      </c>
      <c r="D38" s="44"/>
      <c r="E38" s="40"/>
      <c r="F38" s="45"/>
      <c r="G38" s="2"/>
    </row>
    <row r="39" spans="2:7" x14ac:dyDescent="0.35">
      <c r="B39" s="15"/>
      <c r="C39" s="22" t="s">
        <v>430</v>
      </c>
      <c r="D39" s="44"/>
      <c r="E39" s="40"/>
      <c r="F39" s="45"/>
      <c r="G39" s="2"/>
    </row>
    <row r="40" spans="2:7" x14ac:dyDescent="0.35">
      <c r="B40" s="15"/>
      <c r="C40" s="22" t="s">
        <v>431</v>
      </c>
      <c r="D40" s="44"/>
      <c r="E40" s="40"/>
      <c r="F40" s="45"/>
      <c r="G40" s="2"/>
    </row>
    <row r="41" spans="2:7" x14ac:dyDescent="0.35">
      <c r="B41" s="15"/>
      <c r="C41" s="22" t="s">
        <v>432</v>
      </c>
      <c r="D41" s="44"/>
      <c r="E41" s="40"/>
      <c r="F41" s="45"/>
      <c r="G41" s="2"/>
    </row>
    <row r="42" spans="2:7" x14ac:dyDescent="0.35">
      <c r="B42" s="15"/>
      <c r="C42" s="22" t="s">
        <v>433</v>
      </c>
      <c r="D42" s="44"/>
      <c r="E42" s="40"/>
      <c r="F42" s="45"/>
      <c r="G42" s="2"/>
    </row>
    <row r="43" spans="2:7" x14ac:dyDescent="0.35">
      <c r="B43" s="15"/>
      <c r="C43" s="22" t="s">
        <v>434</v>
      </c>
      <c r="D43" s="44"/>
      <c r="E43" s="40"/>
      <c r="F43" s="45"/>
      <c r="G43" s="2"/>
    </row>
    <row r="44" spans="2:7" x14ac:dyDescent="0.35">
      <c r="B44" s="15"/>
      <c r="C44" s="22" t="s">
        <v>435</v>
      </c>
      <c r="D44" s="44"/>
      <c r="E44" s="40"/>
      <c r="F44" s="45"/>
      <c r="G44" s="2"/>
    </row>
    <row r="45" spans="2:7" x14ac:dyDescent="0.35">
      <c r="B45" s="15"/>
      <c r="C45" s="22" t="s">
        <v>436</v>
      </c>
      <c r="D45" s="44"/>
      <c r="E45" s="40"/>
      <c r="F45" s="45"/>
      <c r="G45" s="2"/>
    </row>
    <row r="46" spans="2:7" x14ac:dyDescent="0.35">
      <c r="B46" s="15"/>
      <c r="C46" s="22" t="s">
        <v>437</v>
      </c>
      <c r="D46" s="44"/>
      <c r="E46" s="40"/>
      <c r="F46" s="45"/>
    </row>
    <row r="47" spans="2:7" x14ac:dyDescent="0.35">
      <c r="B47" s="15"/>
      <c r="C47" s="22" t="s">
        <v>438</v>
      </c>
      <c r="D47" s="44"/>
      <c r="E47" s="40"/>
      <c r="F47" s="45"/>
    </row>
    <row r="48" spans="2:7" x14ac:dyDescent="0.35">
      <c r="B48" s="15"/>
      <c r="C48" s="22" t="s">
        <v>439</v>
      </c>
      <c r="D48" s="44"/>
      <c r="E48" s="40"/>
      <c r="F48" s="45"/>
    </row>
    <row r="49" spans="2:6" x14ac:dyDescent="0.35">
      <c r="B49" s="15"/>
      <c r="C49" s="15"/>
      <c r="D49" s="15"/>
      <c r="E49" s="15"/>
      <c r="F49" s="15"/>
    </row>
    <row r="50" spans="2:6" x14ac:dyDescent="0.35"/>
  </sheetData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E60B03AF-39F9-45D5-9A13-381622DD90C4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9" zoomScale="80" zoomScaleNormal="80" workbookViewId="0">
      <selection activeCell="E53" sqref="E53"/>
    </sheetView>
  </sheetViews>
  <sheetFormatPr baseColWidth="10" defaultColWidth="0" defaultRowHeight="18" customHeight="1" x14ac:dyDescent="0.35"/>
  <cols>
    <col min="1" max="1" width="2.81640625" style="8" customWidth="1"/>
    <col min="2" max="2" width="5.81640625" style="8" customWidth="1"/>
    <col min="3" max="3" width="51.453125" style="8" customWidth="1"/>
    <col min="4" max="4" width="33.1796875" style="8" customWidth="1"/>
    <col min="5" max="5" width="26.54296875" style="8" customWidth="1"/>
    <col min="6" max="39" width="8.81640625" style="13" hidden="1" customWidth="1"/>
    <col min="40" max="16384" width="8.81640625" style="8" hidden="1"/>
  </cols>
  <sheetData>
    <row r="1" spans="2:15" ht="75" customHeight="1" x14ac:dyDescent="0.35"/>
    <row r="2" spans="2:15" ht="23.5" x14ac:dyDescent="0.55000000000000004">
      <c r="B2" s="9" t="s">
        <v>267</v>
      </c>
    </row>
    <row r="3" spans="2:15" ht="14.5" x14ac:dyDescent="0.35"/>
    <row r="4" spans="2:15" ht="14.5" x14ac:dyDescent="0.35">
      <c r="B4" s="15"/>
      <c r="C4" s="15"/>
      <c r="D4" s="15"/>
      <c r="E4" s="15"/>
    </row>
    <row r="5" spans="2:15" ht="15" customHeight="1" x14ac:dyDescent="0.35">
      <c r="B5" s="22"/>
      <c r="C5" s="54" t="s">
        <v>443</v>
      </c>
      <c r="D5" s="56" t="str">
        <f>Netzbetreiber!$D$9</f>
        <v>Netze BW GmbH</v>
      </c>
      <c r="H5" s="66"/>
      <c r="I5" s="66"/>
      <c r="J5" s="66"/>
      <c r="K5" s="66"/>
    </row>
    <row r="6" spans="2:15" ht="15" customHeight="1" x14ac:dyDescent="0.35">
      <c r="B6" s="22"/>
      <c r="C6" s="60" t="s">
        <v>442</v>
      </c>
      <c r="D6" s="56" t="str">
        <f>Netzbetreiber!D28</f>
        <v>Netze BW</v>
      </c>
      <c r="E6" s="15"/>
      <c r="H6" s="66"/>
      <c r="I6" s="66"/>
      <c r="J6" s="66"/>
      <c r="K6" s="66"/>
    </row>
    <row r="7" spans="2:15" ht="15" customHeight="1" x14ac:dyDescent="0.35">
      <c r="B7" s="22"/>
      <c r="C7" s="58" t="s">
        <v>486</v>
      </c>
      <c r="D7" s="59" t="str">
        <f>Netzbetreiber!$D$11</f>
        <v>9870020100002</v>
      </c>
      <c r="E7" s="15"/>
      <c r="H7" s="66"/>
      <c r="I7" s="66"/>
      <c r="J7" s="66"/>
      <c r="K7" s="66"/>
    </row>
    <row r="8" spans="2:15" ht="15" customHeight="1" x14ac:dyDescent="0.35">
      <c r="B8" s="22"/>
      <c r="C8" s="54" t="s">
        <v>134</v>
      </c>
      <c r="D8" s="48">
        <f>Netzbetreiber!$D$6</f>
        <v>44470</v>
      </c>
      <c r="E8" s="15"/>
      <c r="H8" s="66"/>
      <c r="I8" s="66"/>
      <c r="J8" s="66"/>
      <c r="K8" s="66"/>
    </row>
    <row r="9" spans="2:15" ht="15" customHeight="1" x14ac:dyDescent="0.35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 x14ac:dyDescent="0.35">
      <c r="B10" s="15"/>
      <c r="C10" s="15"/>
      <c r="D10" s="15"/>
      <c r="E10" s="15"/>
    </row>
    <row r="11" spans="2:15" ht="15" customHeight="1" x14ac:dyDescent="0.35">
      <c r="B11" s="7">
        <v>11</v>
      </c>
      <c r="C11" s="5" t="s">
        <v>617</v>
      </c>
      <c r="D11" s="33" t="s">
        <v>618</v>
      </c>
      <c r="E11" s="15"/>
      <c r="H11" s="275" t="s">
        <v>618</v>
      </c>
      <c r="I11" s="275" t="s">
        <v>619</v>
      </c>
      <c r="J11" s="66"/>
      <c r="K11" s="66"/>
    </row>
    <row r="12" spans="2:15" ht="15" customHeight="1" x14ac:dyDescent="0.35">
      <c r="B12" s="22"/>
      <c r="C12" s="5"/>
      <c r="D12" s="29"/>
      <c r="E12" s="15"/>
      <c r="H12" s="66"/>
      <c r="I12" s="66"/>
      <c r="J12" s="66"/>
      <c r="K12" s="66"/>
    </row>
    <row r="13" spans="2:15" ht="15" customHeight="1" x14ac:dyDescent="0.35">
      <c r="B13" s="7" t="s">
        <v>83</v>
      </c>
      <c r="C13" s="5" t="s">
        <v>655</v>
      </c>
      <c r="D13" s="41" t="s">
        <v>671</v>
      </c>
      <c r="E13" s="15"/>
      <c r="H13" s="66"/>
      <c r="I13" s="66"/>
      <c r="J13" s="66"/>
      <c r="K13" s="66"/>
    </row>
    <row r="14" spans="2:15" ht="15" customHeight="1" x14ac:dyDescent="0.35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 x14ac:dyDescent="0.35">
      <c r="B15" s="7" t="s">
        <v>84</v>
      </c>
      <c r="C15" s="31" t="s">
        <v>367</v>
      </c>
      <c r="D15" s="47" t="s">
        <v>258</v>
      </c>
      <c r="E15" s="15"/>
      <c r="H15" s="273" t="s">
        <v>258</v>
      </c>
      <c r="I15" s="273" t="s">
        <v>136</v>
      </c>
      <c r="J15" s="271"/>
      <c r="K15" s="271"/>
      <c r="L15" s="272"/>
    </row>
    <row r="16" spans="2:15" ht="15" customHeight="1" x14ac:dyDescent="0.35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576</v>
      </c>
      <c r="I16" s="274" t="s">
        <v>487</v>
      </c>
      <c r="J16" s="271"/>
      <c r="K16" s="271"/>
      <c r="L16" s="272"/>
    </row>
    <row r="17" spans="2:16" ht="15" customHeight="1" x14ac:dyDescent="0.35">
      <c r="B17" s="22"/>
      <c r="C17" s="32" t="str">
        <f>HLOOKUP($D$15,$H$15:$I$17,3,0)</f>
        <v>=&gt; Zeitreihentyp SLPsyn</v>
      </c>
      <c r="D17" s="16"/>
      <c r="E17" s="15"/>
      <c r="H17" s="274" t="s">
        <v>488</v>
      </c>
      <c r="I17" s="274" t="s">
        <v>489</v>
      </c>
      <c r="J17" s="271"/>
      <c r="K17" s="271"/>
      <c r="L17" s="272"/>
    </row>
    <row r="18" spans="2:16" ht="15" customHeight="1" x14ac:dyDescent="0.35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 x14ac:dyDescent="0.35">
      <c r="B19" s="7" t="s">
        <v>85</v>
      </c>
      <c r="C19" s="8" t="s">
        <v>615</v>
      </c>
      <c r="D19" s="47" t="s">
        <v>611</v>
      </c>
      <c r="E19" s="15"/>
      <c r="H19" s="271" t="s">
        <v>611</v>
      </c>
      <c r="I19" s="271" t="s">
        <v>612</v>
      </c>
      <c r="J19" s="271"/>
      <c r="K19" s="8"/>
      <c r="L19" s="272"/>
    </row>
    <row r="20" spans="2:16" ht="15" customHeight="1" x14ac:dyDescent="0.35">
      <c r="B20" s="7"/>
      <c r="C20" s="8" t="str">
        <f>HLOOKUP(D19,H19:I20,2,0)</f>
        <v>nach TU-München Verfahren</v>
      </c>
      <c r="D20" s="47" t="s">
        <v>613</v>
      </c>
      <c r="E20" s="15"/>
      <c r="H20" s="271" t="s">
        <v>614</v>
      </c>
      <c r="I20" s="8" t="s">
        <v>610</v>
      </c>
      <c r="J20" s="8"/>
      <c r="K20" s="8"/>
      <c r="L20" s="272"/>
    </row>
    <row r="21" spans="2:16" ht="15" customHeight="1" x14ac:dyDescent="0.35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71" t="s">
        <v>613</v>
      </c>
      <c r="I21" s="271" t="s">
        <v>620</v>
      </c>
      <c r="J21" s="8"/>
      <c r="K21" s="8"/>
      <c r="L21" s="274" t="s">
        <v>621</v>
      </c>
      <c r="M21" s="274" t="s">
        <v>623</v>
      </c>
      <c r="N21" s="274" t="s">
        <v>622</v>
      </c>
      <c r="O21" s="8"/>
      <c r="P21" s="272"/>
    </row>
    <row r="22" spans="2:16" ht="15" customHeight="1" x14ac:dyDescent="0.35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 x14ac:dyDescent="0.35">
      <c r="B23" s="7" t="s">
        <v>86</v>
      </c>
      <c r="C23" s="6" t="s">
        <v>579</v>
      </c>
      <c r="D23" s="42" t="s">
        <v>137</v>
      </c>
      <c r="E23" s="15"/>
      <c r="H23" s="273" t="s">
        <v>135</v>
      </c>
      <c r="I23" s="273" t="s">
        <v>137</v>
      </c>
      <c r="J23" s="271"/>
      <c r="K23" s="271"/>
      <c r="L23" s="272"/>
    </row>
    <row r="24" spans="2:16" ht="15" customHeight="1" x14ac:dyDescent="0.35">
      <c r="B24" s="7"/>
      <c r="C24" s="6" t="s">
        <v>624</v>
      </c>
      <c r="D24" s="42" t="s">
        <v>625</v>
      </c>
      <c r="E24" s="15"/>
      <c r="H24" s="307" t="s">
        <v>625</v>
      </c>
      <c r="I24" s="273" t="s">
        <v>626</v>
      </c>
      <c r="J24" s="273" t="s">
        <v>627</v>
      </c>
      <c r="K24" s="271"/>
      <c r="L24" s="272"/>
    </row>
    <row r="25" spans="2:16" ht="15" customHeight="1" x14ac:dyDescent="0.35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628</v>
      </c>
      <c r="I25" s="274" t="s">
        <v>629</v>
      </c>
      <c r="J25" s="274" t="s">
        <v>630</v>
      </c>
      <c r="K25" s="271"/>
      <c r="L25" s="272"/>
    </row>
    <row r="26" spans="2:16" ht="15" customHeight="1" x14ac:dyDescent="0.35">
      <c r="B26" s="22"/>
      <c r="C26" s="15" t="str">
        <f>HLOOKUP(D24,H24:J26,3,0)</f>
        <v xml:space="preserve"> </v>
      </c>
      <c r="D26" s="309"/>
      <c r="E26" s="15"/>
      <c r="H26" s="274" t="s">
        <v>631</v>
      </c>
      <c r="I26" s="274" t="s">
        <v>632</v>
      </c>
      <c r="J26" s="274" t="s">
        <v>633</v>
      </c>
      <c r="K26" s="271"/>
      <c r="L26" s="272"/>
    </row>
    <row r="27" spans="2:16" ht="15" customHeight="1" x14ac:dyDescent="0.35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 x14ac:dyDescent="0.35">
      <c r="B28" s="7" t="s">
        <v>369</v>
      </c>
      <c r="C28" s="6" t="s">
        <v>578</v>
      </c>
      <c r="D28" s="42" t="s">
        <v>137</v>
      </c>
      <c r="E28" s="15"/>
      <c r="H28" s="273" t="s">
        <v>135</v>
      </c>
      <c r="I28" s="273" t="s">
        <v>137</v>
      </c>
      <c r="J28" s="271"/>
      <c r="K28" s="271"/>
      <c r="L28" s="272"/>
    </row>
    <row r="29" spans="2:16" ht="15" customHeight="1" x14ac:dyDescent="0.35">
      <c r="B29" s="22"/>
      <c r="C29" s="15" t="str">
        <f>HLOOKUP(D28,$H$28:$I$29,2,0)</f>
        <v>=&gt; Q(Allokation)  =  Q(D-2);  F(opt) = 1</v>
      </c>
      <c r="D29" s="15"/>
      <c r="E29" s="15"/>
      <c r="H29" s="274" t="s">
        <v>634</v>
      </c>
      <c r="I29" s="274" t="s">
        <v>635</v>
      </c>
      <c r="J29" s="271"/>
      <c r="K29" s="271"/>
      <c r="L29" s="272"/>
    </row>
    <row r="30" spans="2:16" ht="15" customHeight="1" x14ac:dyDescent="0.35">
      <c r="B30" s="22"/>
      <c r="C30" s="15" t="str">
        <f>HLOOKUP(D28,$H$28:$I$30,3,0)</f>
        <v xml:space="preserve"> </v>
      </c>
      <c r="D30" s="15"/>
      <c r="E30" s="15"/>
      <c r="H30" s="274" t="s">
        <v>636</v>
      </c>
      <c r="I30" s="271" t="s">
        <v>631</v>
      </c>
      <c r="J30" s="271"/>
      <c r="K30" s="271"/>
      <c r="L30" s="272"/>
    </row>
    <row r="31" spans="2:16" ht="15" customHeight="1" x14ac:dyDescent="0.35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 x14ac:dyDescent="0.35">
      <c r="B32" s="23" t="s">
        <v>492</v>
      </c>
      <c r="C32" s="24" t="s">
        <v>494</v>
      </c>
      <c r="D32" s="267">
        <v>4</v>
      </c>
      <c r="E32" s="15"/>
      <c r="H32" s="271"/>
      <c r="I32" s="271"/>
      <c r="J32" s="271"/>
      <c r="K32" s="271"/>
      <c r="L32" s="272"/>
    </row>
    <row r="33" spans="2:39" ht="15" customHeight="1" x14ac:dyDescent="0.35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 x14ac:dyDescent="0.35">
      <c r="B34" s="7" t="s">
        <v>550</v>
      </c>
      <c r="C34" s="5" t="s">
        <v>364</v>
      </c>
      <c r="D34" s="34">
        <v>1500000</v>
      </c>
      <c r="E34" s="15" t="s">
        <v>507</v>
      </c>
      <c r="I34" s="271"/>
      <c r="J34" s="271"/>
      <c r="K34" s="271"/>
      <c r="L34" s="271"/>
      <c r="M34" s="272"/>
    </row>
    <row r="35" spans="2:39" customFormat="1" ht="15" customHeight="1" x14ac:dyDescent="0.35">
      <c r="C35" s="8" t="s">
        <v>490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 x14ac:dyDescent="0.35">
      <c r="B36" s="15"/>
      <c r="C36" s="35"/>
      <c r="D36" s="29"/>
      <c r="E36" s="15"/>
      <c r="H36" s="66"/>
      <c r="I36" s="66"/>
      <c r="J36" s="66"/>
      <c r="K36" s="66"/>
    </row>
    <row r="37" spans="2:39" ht="15" customHeight="1" x14ac:dyDescent="0.35">
      <c r="B37" s="7" t="s">
        <v>551</v>
      </c>
      <c r="C37" s="5" t="s">
        <v>365</v>
      </c>
      <c r="D37" s="36"/>
      <c r="E37" s="15" t="s">
        <v>542</v>
      </c>
      <c r="H37" s="66"/>
      <c r="I37" s="66"/>
      <c r="J37" s="66"/>
      <c r="K37" s="66"/>
    </row>
    <row r="38" spans="2:39" ht="15" customHeight="1" x14ac:dyDescent="0.35">
      <c r="C38" s="8" t="s">
        <v>491</v>
      </c>
    </row>
    <row r="39" spans="2:39" ht="15" customHeight="1" x14ac:dyDescent="0.35">
      <c r="B39" s="7"/>
      <c r="C39" s="3"/>
    </row>
    <row r="40" spans="2:39" ht="15" customHeight="1" x14ac:dyDescent="0.35">
      <c r="B40" s="7"/>
      <c r="C40" s="3" t="s">
        <v>541</v>
      </c>
    </row>
    <row r="41" spans="2:39" ht="18" customHeight="1" x14ac:dyDescent="0.35">
      <c r="C41" s="3" t="s">
        <v>543</v>
      </c>
    </row>
    <row r="42" spans="2:39" ht="18" customHeight="1" x14ac:dyDescent="0.35">
      <c r="C42" s="3"/>
    </row>
    <row r="43" spans="2:39" ht="15" customHeight="1" x14ac:dyDescent="0.35">
      <c r="B43" s="22" t="s">
        <v>552</v>
      </c>
      <c r="C43" s="58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 x14ac:dyDescent="0.35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 x14ac:dyDescent="0.35">
      <c r="C45" s="22" t="s">
        <v>588</v>
      </c>
      <c r="D45" s="43" t="s">
        <v>670</v>
      </c>
    </row>
    <row r="46" spans="2:39" ht="18" customHeight="1" x14ac:dyDescent="0.35">
      <c r="C46" s="22" t="s">
        <v>589</v>
      </c>
      <c r="D46" s="43"/>
    </row>
    <row r="47" spans="2:39" ht="18" customHeight="1" x14ac:dyDescent="0.35">
      <c r="C47" s="22" t="s">
        <v>590</v>
      </c>
      <c r="D47" s="43"/>
    </row>
    <row r="48" spans="2:39" ht="18" customHeight="1" x14ac:dyDescent="0.35">
      <c r="C48" s="22" t="s">
        <v>591</v>
      </c>
      <c r="D48" s="43"/>
    </row>
    <row r="49" spans="3:4" ht="18" customHeight="1" x14ac:dyDescent="0.35">
      <c r="C49" s="22" t="s">
        <v>592</v>
      </c>
      <c r="D49" s="43"/>
    </row>
    <row r="50" spans="3:4" ht="18" customHeight="1" x14ac:dyDescent="0.35">
      <c r="C50" s="22" t="s">
        <v>593</v>
      </c>
      <c r="D50" s="43"/>
    </row>
    <row r="51" spans="3:4" ht="18" customHeight="1" x14ac:dyDescent="0.35">
      <c r="C51" s="22" t="s">
        <v>594</v>
      </c>
      <c r="D51" s="43"/>
    </row>
    <row r="52" spans="3:4" ht="18" customHeight="1" x14ac:dyDescent="0.35">
      <c r="C52" s="22" t="s">
        <v>595</v>
      </c>
      <c r="D52" s="43"/>
    </row>
    <row r="53" spans="3:4" ht="18" customHeight="1" x14ac:dyDescent="0.35">
      <c r="C53" s="22" t="s">
        <v>596</v>
      </c>
      <c r="D53" s="43"/>
    </row>
    <row r="54" spans="3:4" ht="18" customHeight="1" x14ac:dyDescent="0.35">
      <c r="C54" s="22" t="s">
        <v>597</v>
      </c>
      <c r="D54" s="43"/>
    </row>
    <row r="55" spans="3:4" ht="18" customHeight="1" x14ac:dyDescent="0.35">
      <c r="C55" s="22" t="s">
        <v>598</v>
      </c>
      <c r="D55" s="43"/>
    </row>
    <row r="56" spans="3:4" ht="18" customHeight="1" x14ac:dyDescent="0.35">
      <c r="C56" s="22" t="s">
        <v>599</v>
      </c>
      <c r="D56" s="43"/>
    </row>
    <row r="57" spans="3:4" ht="18" customHeight="1" x14ac:dyDescent="0.35">
      <c r="C57" s="22" t="s">
        <v>600</v>
      </c>
      <c r="D57" s="43"/>
    </row>
    <row r="58" spans="3:4" ht="18" customHeight="1" x14ac:dyDescent="0.35">
      <c r="C58" s="22" t="s">
        <v>601</v>
      </c>
      <c r="D58" s="43"/>
    </row>
    <row r="59" spans="3:4" ht="18" customHeight="1" x14ac:dyDescent="0.35">
      <c r="C59" s="22" t="s">
        <v>602</v>
      </c>
      <c r="D59" s="43"/>
    </row>
  </sheetData>
  <conditionalFormatting sqref="D45:D59">
    <cfRule type="expression" dxfId="58" priority="17">
      <formula>IF(CELL("Zeile",D45)&lt;$D$43+CELL("Zeile",$D$45),1,0)</formula>
    </cfRule>
  </conditionalFormatting>
  <conditionalFormatting sqref="D46:D59">
    <cfRule type="expression" dxfId="57" priority="16">
      <formula>IF(CELL(D46)&lt;$D$33+27,1,0)</formula>
    </cfRule>
  </conditionalFormatting>
  <conditionalFormatting sqref="D20">
    <cfRule type="expression" dxfId="56" priority="15">
      <formula>IF($D$19=$H$19,1,0)</formula>
    </cfRule>
  </conditionalFormatting>
  <conditionalFormatting sqref="D28">
    <cfRule type="expression" dxfId="55" priority="4">
      <formula>IF($D$15="synthetisch",1,0)</formula>
    </cfRule>
  </conditionalFormatting>
  <conditionalFormatting sqref="D25">
    <cfRule type="expression" dxfId="54" priority="2">
      <formula>IF(AND($D$24=$I$24,$D$23=$H$23),1,0)</formula>
    </cfRule>
  </conditionalFormatting>
  <conditionalFormatting sqref="D23:D25">
    <cfRule type="expression" dxfId="53" priority="5">
      <formula>IF($D$15="analytisch",1,0)</formula>
    </cfRule>
  </conditionalFormatting>
  <conditionalFormatting sqref="D24">
    <cfRule type="expression" dxfId="52" priority="3">
      <formula>IF($D$23="nein",1)</formula>
    </cfRule>
  </conditionalFormatting>
  <conditionalFormatting sqref="D13">
    <cfRule type="expression" dxfId="51" priority="1">
      <formula>IF($D$11="Gaspool",1,0)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topLeftCell="A25" zoomScaleNormal="100" workbookViewId="0">
      <selection activeCell="F5" sqref="F5"/>
    </sheetView>
  </sheetViews>
  <sheetFormatPr baseColWidth="10" defaultColWidth="0" defaultRowHeight="14.5" zeroHeight="1" x14ac:dyDescent="0.35"/>
  <cols>
    <col min="1" max="1" width="2.81640625" style="127" customWidth="1"/>
    <col min="2" max="2" width="5.453125" style="127" customWidth="1"/>
    <col min="3" max="3" width="37.54296875" style="127" customWidth="1"/>
    <col min="4" max="4" width="12.54296875" style="127" customWidth="1"/>
    <col min="5" max="5" width="22" style="127" customWidth="1"/>
    <col min="6" max="14" width="12.7265625" style="127" customWidth="1"/>
    <col min="15" max="15" width="34.1796875" style="127" customWidth="1"/>
    <col min="16" max="16" width="7.26953125" style="169" hidden="1" customWidth="1"/>
    <col min="17" max="18" width="7.26953125" style="208" hidden="1" customWidth="1"/>
    <col min="19" max="19" width="13.453125" style="208" hidden="1" customWidth="1"/>
    <col min="20" max="20" width="23.54296875" style="208" hidden="1" customWidth="1"/>
    <col min="21" max="21" width="5.453125" style="208" hidden="1" customWidth="1"/>
    <col min="22" max="22" width="5" style="208" hidden="1" customWidth="1"/>
    <col min="23" max="23" width="5.26953125" style="208" hidden="1" customWidth="1"/>
    <col min="24" max="24" width="5" style="208" hidden="1" customWidth="1"/>
    <col min="25" max="25" width="8.1796875" style="208" hidden="1" customWidth="1"/>
    <col min="26" max="26" width="11.7265625" style="208" hidden="1" customWidth="1"/>
    <col min="27" max="27" width="8.8164062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53125" style="55" hidden="1" customWidth="1"/>
    <col min="38" max="38" width="4" style="55" hidden="1" customWidth="1"/>
    <col min="39" max="47" width="4.453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 x14ac:dyDescent="0.35"/>
    <row r="2" spans="1:56" ht="23.5" x14ac:dyDescent="0.55000000000000004">
      <c r="B2" s="170" t="s">
        <v>545</v>
      </c>
    </row>
    <row r="3" spans="1:56" ht="15" customHeight="1" x14ac:dyDescent="0.55000000000000004">
      <c r="B3" s="170"/>
    </row>
    <row r="4" spans="1:56" x14ac:dyDescent="0.35">
      <c r="B4" s="129"/>
      <c r="C4" s="54" t="s">
        <v>443</v>
      </c>
      <c r="D4" s="55"/>
      <c r="E4" s="56" t="s">
        <v>659</v>
      </c>
      <c r="F4" s="129"/>
      <c r="M4" s="129"/>
      <c r="N4" s="129"/>
      <c r="O4" s="129"/>
    </row>
    <row r="5" spans="1:56" x14ac:dyDescent="0.35">
      <c r="B5" s="129"/>
      <c r="C5" s="54" t="s">
        <v>442</v>
      </c>
      <c r="D5" s="55"/>
      <c r="E5" s="56" t="str">
        <f>Netzbetreiber!D28</f>
        <v>Netze BW</v>
      </c>
      <c r="F5" s="129"/>
      <c r="G5" s="129"/>
      <c r="H5" s="129"/>
      <c r="M5" s="129"/>
      <c r="N5" s="129"/>
      <c r="O5" s="129"/>
    </row>
    <row r="6" spans="1:56" x14ac:dyDescent="0.35">
      <c r="B6" s="129"/>
      <c r="C6" s="58" t="s">
        <v>486</v>
      </c>
      <c r="D6" s="55"/>
      <c r="E6" s="353">
        <v>9870020100002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x14ac:dyDescent="0.35">
      <c r="B7" s="129"/>
      <c r="C7" s="54" t="s">
        <v>134</v>
      </c>
      <c r="D7" s="55"/>
      <c r="E7" s="48">
        <v>44105</v>
      </c>
      <c r="F7" s="129"/>
      <c r="G7" s="129"/>
      <c r="J7" s="129"/>
      <c r="K7" s="129"/>
      <c r="L7" s="129"/>
      <c r="M7" s="129"/>
      <c r="N7" s="129"/>
      <c r="O7" s="129"/>
    </row>
    <row r="8" spans="1:56" x14ac:dyDescent="0.35">
      <c r="B8" s="129"/>
      <c r="C8" s="129"/>
      <c r="D8" s="129"/>
      <c r="E8" s="129"/>
      <c r="F8" s="129"/>
      <c r="G8" s="129"/>
      <c r="H8" s="87" t="s">
        <v>496</v>
      </c>
      <c r="J8" s="129"/>
      <c r="K8" s="129"/>
      <c r="L8" s="129"/>
      <c r="M8" s="129"/>
      <c r="N8" s="129"/>
      <c r="O8" s="129"/>
    </row>
    <row r="9" spans="1:56" x14ac:dyDescent="0.35">
      <c r="B9" s="129"/>
      <c r="C9" s="58" t="s">
        <v>523</v>
      </c>
      <c r="D9" s="129"/>
      <c r="E9" s="129"/>
      <c r="F9" s="153">
        <f>'SLP-Verfahren'!D43</f>
        <v>1</v>
      </c>
      <c r="H9" s="171" t="s">
        <v>603</v>
      </c>
      <c r="J9" s="129"/>
      <c r="K9" s="129"/>
      <c r="L9" s="129"/>
      <c r="M9" s="129"/>
      <c r="N9" s="129"/>
      <c r="O9" s="129"/>
    </row>
    <row r="10" spans="1:56" x14ac:dyDescent="0.35">
      <c r="B10" s="129"/>
      <c r="C10" s="54" t="s">
        <v>587</v>
      </c>
      <c r="D10" s="129"/>
      <c r="E10" s="129"/>
      <c r="F10" s="298">
        <v>1</v>
      </c>
      <c r="G10" s="55"/>
      <c r="H10" s="171" t="s">
        <v>604</v>
      </c>
      <c r="J10" s="129"/>
      <c r="K10" s="129"/>
      <c r="L10" s="129"/>
      <c r="M10" s="129"/>
      <c r="N10" s="129"/>
      <c r="O10" s="129"/>
    </row>
    <row r="11" spans="1:56" x14ac:dyDescent="0.35">
      <c r="B11" s="129"/>
      <c r="C11" s="54" t="s">
        <v>605</v>
      </c>
      <c r="D11" s="129"/>
      <c r="E11" s="129"/>
      <c r="F11" s="295" t="str">
        <f>INDEX('SLP-Verfahren'!D45:D59,'SLP-Temp-Gebiet #01'!F10)</f>
        <v>Stuttgart/Echterdingen</v>
      </c>
      <c r="G11" s="299"/>
      <c r="H11" s="297"/>
      <c r="J11" s="129"/>
      <c r="K11" s="129"/>
      <c r="L11" s="129"/>
      <c r="M11" s="129"/>
      <c r="N11" s="129"/>
      <c r="O11" s="129"/>
    </row>
    <row r="12" spans="1:56" x14ac:dyDescent="0.35"/>
    <row r="13" spans="1:56" ht="18" customHeight="1" x14ac:dyDescent="0.35">
      <c r="B13" s="129"/>
      <c r="C13" s="355" t="s">
        <v>586</v>
      </c>
      <c r="D13" s="355"/>
      <c r="E13" s="355"/>
      <c r="F13" s="182" t="s">
        <v>549</v>
      </c>
      <c r="G13" s="129" t="s">
        <v>547</v>
      </c>
      <c r="H13" s="264" t="s">
        <v>564</v>
      </c>
      <c r="I13" s="55"/>
      <c r="J13" s="129"/>
      <c r="K13" s="129"/>
      <c r="L13" s="129"/>
      <c r="M13" s="129"/>
      <c r="N13" s="129"/>
      <c r="O13" s="129"/>
    </row>
    <row r="14" spans="1:56" ht="19.5" customHeight="1" x14ac:dyDescent="0.35">
      <c r="B14" s="129"/>
      <c r="C14" s="356" t="s">
        <v>446</v>
      </c>
      <c r="D14" s="356"/>
      <c r="E14" s="88" t="s">
        <v>447</v>
      </c>
      <c r="F14" s="265" t="s">
        <v>86</v>
      </c>
      <c r="G14" s="266" t="s">
        <v>573</v>
      </c>
      <c r="H14" s="49">
        <v>0</v>
      </c>
      <c r="I14" s="55"/>
      <c r="J14" s="129"/>
      <c r="K14" s="129"/>
      <c r="L14" s="129"/>
      <c r="M14" s="129"/>
      <c r="N14" s="129"/>
      <c r="O14" s="172" t="s">
        <v>528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1:56" ht="19.5" customHeight="1" x14ac:dyDescent="0.35">
      <c r="B15" s="129"/>
      <c r="C15" s="356" t="s">
        <v>386</v>
      </c>
      <c r="D15" s="356"/>
      <c r="E15" s="88" t="s">
        <v>447</v>
      </c>
      <c r="F15" s="265" t="s">
        <v>72</v>
      </c>
      <c r="G15" s="266" t="s">
        <v>567</v>
      </c>
      <c r="H15" s="49">
        <v>0</v>
      </c>
      <c r="I15" s="55"/>
      <c r="J15" s="129"/>
      <c r="K15" s="129"/>
      <c r="L15" s="129"/>
      <c r="M15" s="129"/>
      <c r="N15" s="129"/>
      <c r="O15" s="160" t="s">
        <v>666</v>
      </c>
      <c r="R15" s="263" t="s">
        <v>72</v>
      </c>
      <c r="S15" s="263" t="s">
        <v>73</v>
      </c>
      <c r="T15" s="263" t="s">
        <v>74</v>
      </c>
      <c r="U15" s="263" t="s">
        <v>75</v>
      </c>
      <c r="V15" s="263" t="s">
        <v>76</v>
      </c>
      <c r="W15" s="263" t="s">
        <v>77</v>
      </c>
      <c r="X15" s="263" t="s">
        <v>78</v>
      </c>
      <c r="Y15" s="263" t="s">
        <v>79</v>
      </c>
      <c r="Z15" s="263" t="s">
        <v>80</v>
      </c>
      <c r="AA15" s="263" t="s">
        <v>81</v>
      </c>
      <c r="AB15" s="263" t="s">
        <v>82</v>
      </c>
      <c r="AC15" s="263" t="s">
        <v>83</v>
      </c>
      <c r="AD15" s="263" t="s">
        <v>84</v>
      </c>
      <c r="AE15" s="263" t="s">
        <v>85</v>
      </c>
      <c r="AF15" s="263" t="s">
        <v>86</v>
      </c>
      <c r="AG15" s="263" t="s">
        <v>369</v>
      </c>
      <c r="AH15" s="263" t="s">
        <v>492</v>
      </c>
      <c r="AI15" s="263" t="s">
        <v>550</v>
      </c>
      <c r="AJ15" s="263" t="s">
        <v>551</v>
      </c>
      <c r="AK15" s="263" t="s">
        <v>552</v>
      </c>
      <c r="AL15" s="263" t="s">
        <v>553</v>
      </c>
      <c r="AM15" s="263" t="s">
        <v>554</v>
      </c>
      <c r="AN15" s="263" t="s">
        <v>555</v>
      </c>
      <c r="AO15" s="263" t="s">
        <v>556</v>
      </c>
      <c r="AP15" s="263" t="s">
        <v>557</v>
      </c>
      <c r="AQ15" s="263" t="s">
        <v>558</v>
      </c>
      <c r="AR15" s="263" t="s">
        <v>559</v>
      </c>
      <c r="AS15" s="263" t="s">
        <v>560</v>
      </c>
      <c r="AT15" s="263" t="s">
        <v>561</v>
      </c>
      <c r="AU15" s="263" t="s">
        <v>562</v>
      </c>
      <c r="AV15" s="263" t="s">
        <v>563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 x14ac:dyDescent="0.35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 x14ac:dyDescent="0.45">
      <c r="B17" s="175" t="s">
        <v>518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 x14ac:dyDescent="0.35">
      <c r="B18" s="129"/>
      <c r="C18" s="54" t="s">
        <v>524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 x14ac:dyDescent="0.35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 x14ac:dyDescent="0.35">
      <c r="B20" s="129"/>
      <c r="C20" s="178" t="s">
        <v>519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x14ac:dyDescent="0.35">
      <c r="B21" s="182"/>
      <c r="C21" s="183" t="s">
        <v>526</v>
      </c>
      <c r="D21" s="152" t="s">
        <v>516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35">
      <c r="B22" s="182"/>
      <c r="C22" s="183" t="s">
        <v>538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146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35">
      <c r="B23" s="182"/>
      <c r="C23" s="186" t="s">
        <v>138</v>
      </c>
      <c r="D23" s="187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4" t="s">
        <v>143</v>
      </c>
      <c r="Q23" s="210"/>
      <c r="R23" s="66" t="s">
        <v>140</v>
      </c>
      <c r="S23" s="66" t="s">
        <v>503</v>
      </c>
      <c r="T23" s="296" t="str">
        <f>O15</f>
        <v>Deutscher Wetterdienst</v>
      </c>
      <c r="U23" s="66"/>
      <c r="V23" s="66"/>
      <c r="W23" s="66"/>
      <c r="X23" s="66"/>
      <c r="Y23" s="66"/>
      <c r="Z23" s="66"/>
      <c r="AA23" s="66"/>
      <c r="AB23" s="66"/>
    </row>
    <row r="24" spans="1:28" x14ac:dyDescent="0.35">
      <c r="B24" s="182"/>
      <c r="C24" s="186" t="s">
        <v>521</v>
      </c>
      <c r="D24" s="187"/>
      <c r="E24" s="354" t="s">
        <v>667</v>
      </c>
      <c r="F24" s="155" t="s">
        <v>583</v>
      </c>
      <c r="G24" s="155"/>
      <c r="H24" s="155"/>
      <c r="I24" s="155"/>
      <c r="J24" s="155"/>
      <c r="K24" s="155"/>
      <c r="L24" s="155"/>
      <c r="M24" s="155"/>
      <c r="N24" s="155"/>
      <c r="O24" s="184" t="s">
        <v>522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35">
      <c r="B25" s="182"/>
      <c r="C25" s="186" t="s">
        <v>515</v>
      </c>
      <c r="D25" s="187"/>
      <c r="E25" s="354" t="s">
        <v>668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4" t="s">
        <v>144</v>
      </c>
      <c r="Q25" s="210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35">
      <c r="B26" s="182"/>
      <c r="C26" s="186" t="s">
        <v>142</v>
      </c>
      <c r="D26" s="187"/>
      <c r="E26" s="155" t="s">
        <v>657</v>
      </c>
      <c r="F26" s="155" t="s">
        <v>504</v>
      </c>
      <c r="G26" s="155" t="s">
        <v>504</v>
      </c>
      <c r="H26" s="155" t="s">
        <v>504</v>
      </c>
      <c r="I26" s="155" t="s">
        <v>504</v>
      </c>
      <c r="J26" s="155" t="s">
        <v>504</v>
      </c>
      <c r="K26" s="155" t="s">
        <v>504</v>
      </c>
      <c r="L26" s="155" t="s">
        <v>504</v>
      </c>
      <c r="M26" s="155" t="s">
        <v>504</v>
      </c>
      <c r="N26" s="155" t="s">
        <v>504</v>
      </c>
      <c r="O26" s="184" t="s">
        <v>143</v>
      </c>
      <c r="Q26" s="210"/>
      <c r="R26" s="208" t="s">
        <v>504</v>
      </c>
      <c r="S26" s="208" t="s">
        <v>657</v>
      </c>
      <c r="T26" s="208" t="s">
        <v>658</v>
      </c>
      <c r="U26" s="208" t="s">
        <v>505</v>
      </c>
      <c r="V26" s="66"/>
      <c r="W26" s="66"/>
      <c r="X26" s="66"/>
      <c r="Y26" s="66"/>
      <c r="Z26" s="66"/>
      <c r="AA26" s="66"/>
      <c r="AB26" s="66"/>
    </row>
    <row r="27" spans="1:28" x14ac:dyDescent="0.35">
      <c r="A27" s="8"/>
      <c r="B27" s="346"/>
      <c r="C27" s="347" t="s">
        <v>656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987002010000210738 Netze BW XB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144</v>
      </c>
      <c r="P27" s="13"/>
      <c r="Q27" s="210"/>
      <c r="R27" s="208" t="s">
        <v>504</v>
      </c>
      <c r="S27" s="208" t="s">
        <v>505</v>
      </c>
    </row>
    <row r="28" spans="1:28" x14ac:dyDescent="0.35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35">
      <c r="B29" s="129"/>
      <c r="C29" s="54" t="s">
        <v>520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 x14ac:dyDescent="0.35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35">
      <c r="B31" s="182"/>
      <c r="C31" s="178" t="s">
        <v>141</v>
      </c>
      <c r="D31" s="179" t="s">
        <v>257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145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35">
      <c r="B32" s="182"/>
      <c r="C32" s="183" t="s">
        <v>527</v>
      </c>
      <c r="D32" s="185" t="s">
        <v>256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x14ac:dyDescent="0.35">
      <c r="B33" s="182"/>
      <c r="C33" s="183" t="s">
        <v>534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146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 x14ac:dyDescent="0.35">
      <c r="B34" s="182"/>
      <c r="C34" s="186" t="s">
        <v>360</v>
      </c>
      <c r="D34" s="152" t="s">
        <v>359</v>
      </c>
      <c r="E34" s="155" t="s">
        <v>3</v>
      </c>
      <c r="F34" s="155" t="s">
        <v>358</v>
      </c>
      <c r="G34" s="155" t="s">
        <v>349</v>
      </c>
      <c r="H34" s="155" t="s">
        <v>350</v>
      </c>
      <c r="I34" s="155"/>
      <c r="J34" s="155"/>
      <c r="K34" s="155"/>
      <c r="L34" s="155"/>
      <c r="M34" s="155"/>
      <c r="N34" s="155"/>
      <c r="O34" s="184" t="s">
        <v>143</v>
      </c>
      <c r="Q34" s="210"/>
      <c r="R34" s="66" t="s">
        <v>3</v>
      </c>
      <c r="S34" s="66" t="s">
        <v>358</v>
      </c>
      <c r="T34" s="66" t="s">
        <v>349</v>
      </c>
      <c r="U34" s="66" t="s">
        <v>350</v>
      </c>
      <c r="V34" s="66" t="s">
        <v>351</v>
      </c>
      <c r="W34" s="66" t="s">
        <v>352</v>
      </c>
      <c r="X34" s="66" t="s">
        <v>353</v>
      </c>
      <c r="Y34" s="66" t="s">
        <v>354</v>
      </c>
      <c r="Z34" s="66" t="s">
        <v>355</v>
      </c>
      <c r="AA34" s="66" t="s">
        <v>356</v>
      </c>
      <c r="AB34" s="66" t="s">
        <v>357</v>
      </c>
    </row>
    <row r="35" spans="2:28" x14ac:dyDescent="0.35">
      <c r="B35" s="182"/>
      <c r="C35" s="186" t="s">
        <v>449</v>
      </c>
      <c r="D35" s="152" t="s">
        <v>448</v>
      </c>
      <c r="E35" s="155" t="s">
        <v>512</v>
      </c>
      <c r="F35" s="155" t="s">
        <v>512</v>
      </c>
      <c r="G35" s="155" t="s">
        <v>512</v>
      </c>
      <c r="H35" s="155" t="s">
        <v>512</v>
      </c>
      <c r="I35" s="161"/>
      <c r="J35" s="161"/>
      <c r="K35" s="161"/>
      <c r="L35" s="161"/>
      <c r="M35" s="161"/>
      <c r="N35" s="161"/>
      <c r="O35" s="184" t="s">
        <v>143</v>
      </c>
      <c r="Q35" s="210"/>
      <c r="R35" s="66" t="s">
        <v>512</v>
      </c>
      <c r="S35" s="66" t="s">
        <v>513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 x14ac:dyDescent="0.35">
      <c r="B36" s="182"/>
      <c r="C36" s="186" t="s">
        <v>607</v>
      </c>
      <c r="D36" s="152" t="s">
        <v>608</v>
      </c>
      <c r="E36" s="155" t="s">
        <v>606</v>
      </c>
      <c r="F36" s="155" t="s">
        <v>606</v>
      </c>
      <c r="G36" s="155" t="s">
        <v>606</v>
      </c>
      <c r="H36" s="155" t="s">
        <v>606</v>
      </c>
      <c r="I36" s="155" t="s">
        <v>606</v>
      </c>
      <c r="J36" s="155" t="s">
        <v>606</v>
      </c>
      <c r="K36" s="155" t="s">
        <v>606</v>
      </c>
      <c r="L36" s="155" t="s">
        <v>606</v>
      </c>
      <c r="M36" s="155" t="s">
        <v>606</v>
      </c>
      <c r="N36" s="155" t="s">
        <v>606</v>
      </c>
      <c r="O36" s="184" t="s">
        <v>143</v>
      </c>
      <c r="Q36" s="210"/>
      <c r="R36" s="66" t="s">
        <v>606</v>
      </c>
      <c r="S36" s="66" t="s">
        <v>609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 x14ac:dyDescent="0.35">
      <c r="B37" s="182"/>
      <c r="C37" s="191" t="s">
        <v>441</v>
      </c>
      <c r="D37" s="118" t="s">
        <v>539</v>
      </c>
      <c r="E37" s="161" t="s">
        <v>450</v>
      </c>
      <c r="F37" s="161" t="s">
        <v>450</v>
      </c>
      <c r="G37" s="161" t="s">
        <v>451</v>
      </c>
      <c r="H37" s="161" t="s">
        <v>451</v>
      </c>
      <c r="I37" s="161"/>
      <c r="J37" s="161"/>
      <c r="K37" s="161"/>
      <c r="L37" s="161"/>
      <c r="M37" s="161"/>
      <c r="N37" s="161"/>
      <c r="O37" s="184" t="s">
        <v>143</v>
      </c>
      <c r="Q37" s="210"/>
      <c r="R37" s="66" t="s">
        <v>451</v>
      </c>
      <c r="S37" s="66" t="s">
        <v>450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" thickBot="1" x14ac:dyDescent="0.4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 x14ac:dyDescent="0.35">
      <c r="B39" s="192"/>
      <c r="C39" s="193" t="s">
        <v>268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6.5" x14ac:dyDescent="0.45">
      <c r="B40" s="192"/>
      <c r="C40" s="196" t="s">
        <v>348</v>
      </c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35">
      <c r="B41" s="192"/>
      <c r="C41" s="196"/>
      <c r="D41" s="197"/>
      <c r="E41" s="197" t="s">
        <v>533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35">
      <c r="B42" s="192"/>
      <c r="C42" s="196"/>
      <c r="D42" s="197"/>
      <c r="E42" s="197" t="s">
        <v>525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35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35">
      <c r="B44" s="192"/>
      <c r="C44" s="199"/>
      <c r="D44" s="197"/>
      <c r="E44" s="197" t="s">
        <v>531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35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35">
      <c r="B46" s="192"/>
      <c r="C46" s="196" t="s">
        <v>536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 x14ac:dyDescent="0.35">
      <c r="B47" s="192"/>
      <c r="C47" s="199" t="s">
        <v>537</v>
      </c>
      <c r="D47" s="200" t="s">
        <v>535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361</v>
      </c>
      <c r="K47" s="197"/>
      <c r="L47" s="197"/>
      <c r="M47" s="197"/>
      <c r="N47" s="197"/>
      <c r="O47" s="198"/>
    </row>
    <row r="48" spans="2:28" x14ac:dyDescent="0.35">
      <c r="B48" s="192"/>
      <c r="C48" s="199" t="s">
        <v>347</v>
      </c>
      <c r="D48" s="200" t="s">
        <v>535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361</v>
      </c>
      <c r="K48" s="197"/>
      <c r="L48" s="197"/>
      <c r="M48" s="197"/>
      <c r="N48" s="197"/>
      <c r="O48" s="198"/>
    </row>
    <row r="49" spans="2:28" ht="15" thickBot="1" x14ac:dyDescent="0.4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 x14ac:dyDescent="0.3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5" x14ac:dyDescent="0.45">
      <c r="B51" s="175" t="s">
        <v>580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 x14ac:dyDescent="0.35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 x14ac:dyDescent="0.35">
      <c r="B53" s="129"/>
      <c r="C53" s="54" t="s">
        <v>544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 x14ac:dyDescent="0.35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 x14ac:dyDescent="0.35">
      <c r="B55" s="129"/>
      <c r="C55" s="178" t="s">
        <v>519</v>
      </c>
      <c r="D55" s="179" t="s">
        <v>514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145</v>
      </c>
      <c r="W55" s="66"/>
      <c r="X55" s="66"/>
      <c r="Y55" s="66"/>
      <c r="Z55" s="66"/>
      <c r="AA55" s="66"/>
      <c r="AB55" s="66"/>
    </row>
    <row r="56" spans="2:28" x14ac:dyDescent="0.35">
      <c r="B56" s="182"/>
      <c r="C56" s="183" t="s">
        <v>526</v>
      </c>
      <c r="D56" s="152" t="s">
        <v>516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 x14ac:dyDescent="0.35">
      <c r="B57" s="182"/>
      <c r="C57" s="183" t="s">
        <v>538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146</v>
      </c>
      <c r="W57" s="66"/>
      <c r="X57" s="66"/>
      <c r="Y57" s="66"/>
      <c r="Z57" s="66"/>
      <c r="AA57" s="66"/>
      <c r="AB57" s="66"/>
    </row>
    <row r="58" spans="2:28" x14ac:dyDescent="0.35">
      <c r="B58" s="182"/>
      <c r="C58" s="186" t="s">
        <v>138</v>
      </c>
      <c r="D58" s="187"/>
      <c r="E58" s="155" t="str">
        <f>E23</f>
        <v>DWD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143</v>
      </c>
      <c r="W58" s="66"/>
      <c r="X58" s="66"/>
      <c r="Y58" s="66"/>
      <c r="Z58" s="66"/>
      <c r="AA58" s="66"/>
      <c r="AB58" s="66"/>
    </row>
    <row r="59" spans="2:28" x14ac:dyDescent="0.35">
      <c r="B59" s="182"/>
      <c r="C59" s="186" t="s">
        <v>521</v>
      </c>
      <c r="D59" s="187"/>
      <c r="E59" s="155" t="str">
        <f>E24</f>
        <v>Stuttgart Echtderdingen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522</v>
      </c>
      <c r="W59" s="66"/>
      <c r="X59" s="66"/>
      <c r="Y59" s="66"/>
      <c r="Z59" s="66"/>
      <c r="AA59" s="66"/>
      <c r="AB59" s="66"/>
    </row>
    <row r="60" spans="2:28" x14ac:dyDescent="0.35">
      <c r="B60" s="182"/>
      <c r="C60" s="186" t="s">
        <v>515</v>
      </c>
      <c r="D60" s="187"/>
      <c r="E60" s="159">
        <v>10738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144</v>
      </c>
      <c r="W60" s="66"/>
      <c r="X60" s="66"/>
      <c r="Y60" s="66"/>
      <c r="Z60" s="66"/>
      <c r="AA60" s="66"/>
      <c r="AB60" s="66"/>
    </row>
    <row r="61" spans="2:28" x14ac:dyDescent="0.35">
      <c r="B61" s="182"/>
      <c r="C61" s="186" t="s">
        <v>142</v>
      </c>
      <c r="D61" s="187"/>
      <c r="E61" s="157" t="s">
        <v>504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143</v>
      </c>
      <c r="W61" s="66"/>
      <c r="X61" s="66"/>
      <c r="Y61" s="66"/>
      <c r="Z61" s="66"/>
      <c r="AA61" s="66"/>
      <c r="AB61" s="66"/>
    </row>
    <row r="62" spans="2:28" x14ac:dyDescent="0.35"/>
    <row r="63" spans="2:28" x14ac:dyDescent="0.35">
      <c r="C63" s="54" t="s">
        <v>520</v>
      </c>
      <c r="D63" s="129"/>
      <c r="E63" s="129"/>
      <c r="F63" s="156">
        <f>F29</f>
        <v>1</v>
      </c>
    </row>
    <row r="64" spans="2:28" ht="15" customHeight="1" x14ac:dyDescent="0.35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 x14ac:dyDescent="0.35">
      <c r="B65" s="129"/>
      <c r="C65" s="178" t="s">
        <v>141</v>
      </c>
      <c r="D65" s="179" t="s">
        <v>257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145</v>
      </c>
    </row>
    <row r="66" spans="2:15" x14ac:dyDescent="0.35">
      <c r="B66" s="182"/>
      <c r="C66" s="183" t="s">
        <v>527</v>
      </c>
      <c r="D66" s="185" t="s">
        <v>256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 x14ac:dyDescent="0.35">
      <c r="B67" s="182"/>
      <c r="C67" s="183" t="s">
        <v>534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146</v>
      </c>
    </row>
    <row r="68" spans="2:15" x14ac:dyDescent="0.35">
      <c r="B68" s="182"/>
      <c r="C68" s="186" t="s">
        <v>360</v>
      </c>
      <c r="D68" s="152" t="s">
        <v>359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143</v>
      </c>
    </row>
    <row r="69" spans="2:15" x14ac:dyDescent="0.35">
      <c r="B69" s="182"/>
      <c r="C69" s="186" t="s">
        <v>449</v>
      </c>
      <c r="D69" s="152" t="s">
        <v>448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143</v>
      </c>
    </row>
    <row r="70" spans="2:15" x14ac:dyDescent="0.35">
      <c r="B70" s="182"/>
      <c r="C70" s="186" t="s">
        <v>607</v>
      </c>
      <c r="D70" s="152" t="s">
        <v>608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143</v>
      </c>
    </row>
    <row r="71" spans="2:15" x14ac:dyDescent="0.35">
      <c r="B71" s="182"/>
      <c r="C71" s="191" t="s">
        <v>441</v>
      </c>
      <c r="D71" s="118" t="s">
        <v>539</v>
      </c>
      <c r="E71" s="162" t="s">
        <v>451</v>
      </c>
      <c r="F71" s="162" t="s">
        <v>451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143</v>
      </c>
    </row>
    <row r="72" spans="2:15" x14ac:dyDescent="0.35"/>
    <row r="73" spans="2:15" ht="15.75" customHeight="1" x14ac:dyDescent="0.35">
      <c r="C73" s="357" t="s">
        <v>581</v>
      </c>
      <c r="D73" s="357"/>
      <c r="E73" s="357"/>
      <c r="F73" s="357"/>
    </row>
    <row r="74" spans="2:15" x14ac:dyDescent="0.35"/>
    <row r="79" spans="2:15" x14ac:dyDescent="0.35"/>
  </sheetData>
  <mergeCells count="4">
    <mergeCell ref="C13:E13"/>
    <mergeCell ref="C14:D14"/>
    <mergeCell ref="C15:D15"/>
    <mergeCell ref="C73:F73"/>
  </mergeCells>
  <conditionalFormatting sqref="E22:N23 F24:N25">
    <cfRule type="expression" dxfId="50" priority="32">
      <formula>IF(E$20&lt;=$F$18,1,0)</formula>
    </cfRule>
  </conditionalFormatting>
  <conditionalFormatting sqref="E33:N37">
    <cfRule type="expression" dxfId="49" priority="31">
      <formula>IF(E$31&lt;=$F$29,1,0)</formula>
    </cfRule>
  </conditionalFormatting>
  <conditionalFormatting sqref="E26:N26">
    <cfRule type="expression" dxfId="48" priority="30">
      <formula>IF(E$20&lt;=$F$18,1,0)</formula>
    </cfRule>
  </conditionalFormatting>
  <conditionalFormatting sqref="E26:N26">
    <cfRule type="expression" dxfId="47" priority="29">
      <formula>IF(E$20&lt;=$F$18,1,0)</formula>
    </cfRule>
  </conditionalFormatting>
  <conditionalFormatting sqref="E57:N60">
    <cfRule type="expression" dxfId="46" priority="26">
      <formula>IF(E$55&lt;=$F$53,1,0)</formula>
    </cfRule>
  </conditionalFormatting>
  <conditionalFormatting sqref="E61:N61">
    <cfRule type="expression" dxfId="45" priority="25">
      <formula>IF(E$55&lt;=$F$53,1,0)</formula>
    </cfRule>
  </conditionalFormatting>
  <conditionalFormatting sqref="E67:N69">
    <cfRule type="expression" dxfId="44" priority="19">
      <formula>IF(E$65&lt;=$F$63,1,0)</formula>
    </cfRule>
  </conditionalFormatting>
  <conditionalFormatting sqref="E66:N69 E71:N71">
    <cfRule type="expression" dxfId="43" priority="17">
      <formula>IF(E$65&gt;$F$63,1,0)</formula>
    </cfRule>
  </conditionalFormatting>
  <conditionalFormatting sqref="E57:N61">
    <cfRule type="expression" dxfId="42" priority="16">
      <formula>IF(E$55&gt;$F$53,1,0)</formula>
    </cfRule>
  </conditionalFormatting>
  <conditionalFormatting sqref="E21:N23 E26:N26 F24:N25">
    <cfRule type="expression" dxfId="41" priority="15">
      <formula>IF(E$20&gt;$F$18,1,0)</formula>
    </cfRule>
  </conditionalFormatting>
  <conditionalFormatting sqref="E33:N37">
    <cfRule type="expression" dxfId="40" priority="14">
      <formula>IF(E$31&gt;$F$29,1,0)</formula>
    </cfRule>
  </conditionalFormatting>
  <conditionalFormatting sqref="H11 H8:H9">
    <cfRule type="expression" dxfId="39" priority="13">
      <formula>IF($F$9=1,1,0)</formula>
    </cfRule>
  </conditionalFormatting>
  <conditionalFormatting sqref="E56:N56">
    <cfRule type="expression" dxfId="38" priority="12">
      <formula>IF(E$55&gt;$F$53,1,0)</formula>
    </cfRule>
  </conditionalFormatting>
  <conditionalFormatting sqref="E32:N32">
    <cfRule type="expression" dxfId="37" priority="11">
      <formula>IF(E$31&gt;$F$29,1,0)</formula>
    </cfRule>
  </conditionalFormatting>
  <conditionalFormatting sqref="E71:N71">
    <cfRule type="expression" dxfId="36" priority="10">
      <formula>IF(E$65&lt;=$F$63,1,0)</formula>
    </cfRule>
  </conditionalFormatting>
  <conditionalFormatting sqref="H10">
    <cfRule type="expression" dxfId="35" priority="9">
      <formula>IF($F$9=1,1,0)</formula>
    </cfRule>
  </conditionalFormatting>
  <conditionalFormatting sqref="E70:N70">
    <cfRule type="expression" dxfId="34" priority="6">
      <formula>IF(E$65&lt;=$F$63,1,0)</formula>
    </cfRule>
  </conditionalFormatting>
  <conditionalFormatting sqref="E70:N70">
    <cfRule type="expression" dxfId="33" priority="5">
      <formula>IF(E$65&gt;$F$63,1,0)</formula>
    </cfRule>
  </conditionalFormatting>
  <conditionalFormatting sqref="E24">
    <cfRule type="expression" dxfId="32" priority="4">
      <formula>IF(E$20&lt;=$F$18,1,0)</formula>
    </cfRule>
  </conditionalFormatting>
  <conditionalFormatting sqref="E24">
    <cfRule type="expression" dxfId="31" priority="3">
      <formula>IF(E$20&gt;$F$18,1,0)</formula>
    </cfRule>
  </conditionalFormatting>
  <conditionalFormatting sqref="E25">
    <cfRule type="expression" dxfId="30" priority="2">
      <formula>IF(E$20&lt;=$F$18,1,0)</formula>
    </cfRule>
  </conditionalFormatting>
  <conditionalFormatting sqref="E25">
    <cfRule type="expression" dxfId="29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59 E22:F22 I22:N22 F53 F63 G24:N24 G71:N71 E33:N35 E70:N70 F60:N6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 x14ac:dyDescent="0.35"/>
  <cols>
    <col min="1" max="1" width="2.81640625" style="127" customWidth="1"/>
    <col min="2" max="2" width="5.453125" style="127" customWidth="1"/>
    <col min="3" max="3" width="37.54296875" style="127" customWidth="1"/>
    <col min="4" max="4" width="12.54296875" style="127" customWidth="1"/>
    <col min="5" max="14" width="12.7265625" style="127" customWidth="1"/>
    <col min="15" max="15" width="34.1796875" style="127" customWidth="1"/>
    <col min="16" max="16" width="7.26953125" style="169" customWidth="1"/>
    <col min="17" max="18" width="7.26953125" style="208" hidden="1" customWidth="1"/>
    <col min="19" max="19" width="13.453125" style="208" hidden="1" customWidth="1"/>
    <col min="20" max="20" width="23.54296875" style="208" hidden="1" customWidth="1"/>
    <col min="21" max="21" width="5.453125" style="208" hidden="1" customWidth="1"/>
    <col min="22" max="22" width="5" style="208" hidden="1" customWidth="1"/>
    <col min="23" max="23" width="5.26953125" style="208" hidden="1" customWidth="1"/>
    <col min="24" max="24" width="5" style="208" hidden="1" customWidth="1"/>
    <col min="25" max="25" width="8.1796875" style="208" hidden="1" customWidth="1"/>
    <col min="26" max="26" width="11.7265625" style="208" hidden="1" customWidth="1"/>
    <col min="27" max="27" width="8.8164062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53125" style="55" hidden="1" customWidth="1"/>
    <col min="38" max="38" width="4" style="55" hidden="1" customWidth="1"/>
    <col min="39" max="47" width="4.453125" style="55" hidden="1" customWidth="1"/>
    <col min="48" max="48" width="4" style="55" hidden="1" customWidth="1"/>
    <col min="49" max="16383" width="22.54296875" style="55" hidden="1"/>
    <col min="16384" max="16384" width="1" style="55" hidden="1" customWidth="1"/>
  </cols>
  <sheetData>
    <row r="1" spans="1:56" ht="75" customHeight="1" x14ac:dyDescent="0.35"/>
    <row r="2" spans="1:56" ht="23.5" x14ac:dyDescent="0.55000000000000004">
      <c r="B2" s="170" t="s">
        <v>545</v>
      </c>
    </row>
    <row r="3" spans="1:56" ht="15" customHeight="1" x14ac:dyDescent="0.55000000000000004">
      <c r="B3" s="170"/>
    </row>
    <row r="4" spans="1:56" ht="14.5" x14ac:dyDescent="0.35">
      <c r="B4" s="129"/>
      <c r="C4" s="54" t="s">
        <v>443</v>
      </c>
      <c r="D4" s="55"/>
      <c r="E4" s="56" t="s">
        <v>485</v>
      </c>
      <c r="F4" s="129"/>
      <c r="M4" s="129"/>
      <c r="N4" s="129"/>
      <c r="O4" s="129"/>
    </row>
    <row r="5" spans="1:56" ht="14.5" x14ac:dyDescent="0.35">
      <c r="B5" s="129"/>
      <c r="C5" s="54" t="s">
        <v>442</v>
      </c>
      <c r="D5" s="55"/>
      <c r="E5" s="56" t="str">
        <f>Netzbetreiber!D28</f>
        <v>Netze BW</v>
      </c>
      <c r="F5" s="129"/>
      <c r="G5" s="129"/>
      <c r="H5" s="129"/>
      <c r="M5" s="129"/>
      <c r="N5" s="129"/>
      <c r="O5" s="129"/>
    </row>
    <row r="6" spans="1:56" ht="14.5" x14ac:dyDescent="0.35">
      <c r="B6" s="129"/>
      <c r="C6" s="58" t="s">
        <v>486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ht="14.5" x14ac:dyDescent="0.35">
      <c r="B7" s="129"/>
      <c r="C7" s="54" t="s">
        <v>134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 ht="14.5" x14ac:dyDescent="0.35">
      <c r="B8" s="129"/>
      <c r="C8" s="129"/>
      <c r="D8" s="129"/>
      <c r="E8" s="129"/>
      <c r="F8" s="129"/>
      <c r="G8" s="129"/>
      <c r="H8" s="87" t="s">
        <v>496</v>
      </c>
      <c r="J8" s="129"/>
      <c r="K8" s="129"/>
      <c r="L8" s="129"/>
      <c r="M8" s="129"/>
      <c r="N8" s="129"/>
      <c r="O8" s="129"/>
    </row>
    <row r="9" spans="1:56" ht="14.5" x14ac:dyDescent="0.35">
      <c r="B9" s="129"/>
      <c r="C9" s="58" t="s">
        <v>523</v>
      </c>
      <c r="D9" s="129"/>
      <c r="E9" s="129"/>
      <c r="F9" s="153">
        <f>'SLP-Verfahren'!D43</f>
        <v>1</v>
      </c>
      <c r="H9" s="171" t="s">
        <v>603</v>
      </c>
      <c r="J9" s="129"/>
      <c r="K9" s="129"/>
      <c r="L9" s="129"/>
      <c r="M9" s="129"/>
      <c r="N9" s="129"/>
      <c r="O9" s="129"/>
    </row>
    <row r="10" spans="1:56" ht="14.5" x14ac:dyDescent="0.35">
      <c r="B10" s="129"/>
      <c r="C10" s="54" t="s">
        <v>587</v>
      </c>
      <c r="D10" s="129"/>
      <c r="E10" s="129"/>
      <c r="F10" s="298">
        <v>2</v>
      </c>
      <c r="G10" s="55"/>
      <c r="H10" s="171" t="s">
        <v>604</v>
      </c>
      <c r="J10" s="129"/>
      <c r="K10" s="129"/>
      <c r="L10" s="129"/>
      <c r="M10" s="129"/>
      <c r="N10" s="129"/>
      <c r="O10" s="129"/>
    </row>
    <row r="11" spans="1:56" ht="14.5" x14ac:dyDescent="0.35">
      <c r="B11" s="129"/>
      <c r="C11" s="54" t="s">
        <v>605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 ht="14.5" x14ac:dyDescent="0.35"/>
    <row r="13" spans="1:56" ht="18" customHeight="1" x14ac:dyDescent="0.35">
      <c r="B13" s="129"/>
      <c r="C13" s="355" t="s">
        <v>586</v>
      </c>
      <c r="D13" s="355"/>
      <c r="E13" s="355"/>
      <c r="F13" s="182" t="s">
        <v>549</v>
      </c>
      <c r="G13" s="129" t="s">
        <v>547</v>
      </c>
      <c r="H13" s="264" t="s">
        <v>564</v>
      </c>
      <c r="I13" s="55"/>
      <c r="J13" s="129"/>
      <c r="K13" s="129"/>
      <c r="L13" s="129"/>
      <c r="M13" s="129"/>
      <c r="N13" s="129"/>
      <c r="O13" s="129"/>
    </row>
    <row r="14" spans="1:56" ht="19.5" customHeight="1" x14ac:dyDescent="0.35">
      <c r="B14" s="129"/>
      <c r="C14" s="356" t="s">
        <v>446</v>
      </c>
      <c r="D14" s="356"/>
      <c r="E14" s="88" t="s">
        <v>447</v>
      </c>
      <c r="F14" s="265" t="s">
        <v>86</v>
      </c>
      <c r="G14" s="266" t="s">
        <v>573</v>
      </c>
      <c r="H14" s="49">
        <v>0</v>
      </c>
      <c r="I14" s="55"/>
      <c r="J14" s="129"/>
      <c r="K14" s="129"/>
      <c r="L14" s="129"/>
      <c r="M14" s="129"/>
      <c r="N14" s="129"/>
      <c r="O14" s="172" t="s">
        <v>528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1:56" ht="19.5" customHeight="1" x14ac:dyDescent="0.35">
      <c r="B15" s="129"/>
      <c r="C15" s="356" t="s">
        <v>386</v>
      </c>
      <c r="D15" s="356"/>
      <c r="E15" s="88" t="s">
        <v>447</v>
      </c>
      <c r="F15" s="265" t="s">
        <v>72</v>
      </c>
      <c r="G15" s="266" t="s">
        <v>567</v>
      </c>
      <c r="H15" s="49">
        <v>0</v>
      </c>
      <c r="I15" s="55"/>
      <c r="J15" s="129"/>
      <c r="K15" s="129"/>
      <c r="L15" s="129"/>
      <c r="M15" s="129"/>
      <c r="N15" s="129"/>
      <c r="O15" s="160" t="s">
        <v>529</v>
      </c>
      <c r="R15" s="263" t="s">
        <v>72</v>
      </c>
      <c r="S15" s="263" t="s">
        <v>73</v>
      </c>
      <c r="T15" s="263" t="s">
        <v>74</v>
      </c>
      <c r="U15" s="263" t="s">
        <v>75</v>
      </c>
      <c r="V15" s="263" t="s">
        <v>76</v>
      </c>
      <c r="W15" s="263" t="s">
        <v>77</v>
      </c>
      <c r="X15" s="263" t="s">
        <v>78</v>
      </c>
      <c r="Y15" s="263" t="s">
        <v>79</v>
      </c>
      <c r="Z15" s="263" t="s">
        <v>80</v>
      </c>
      <c r="AA15" s="263" t="s">
        <v>81</v>
      </c>
      <c r="AB15" s="263" t="s">
        <v>82</v>
      </c>
      <c r="AC15" s="263" t="s">
        <v>83</v>
      </c>
      <c r="AD15" s="263" t="s">
        <v>84</v>
      </c>
      <c r="AE15" s="263" t="s">
        <v>85</v>
      </c>
      <c r="AF15" s="263" t="s">
        <v>86</v>
      </c>
      <c r="AG15" s="263" t="s">
        <v>369</v>
      </c>
      <c r="AH15" s="263" t="s">
        <v>492</v>
      </c>
      <c r="AI15" s="263" t="s">
        <v>550</v>
      </c>
      <c r="AJ15" s="263" t="s">
        <v>551</v>
      </c>
      <c r="AK15" s="263" t="s">
        <v>552</v>
      </c>
      <c r="AL15" s="263" t="s">
        <v>553</v>
      </c>
      <c r="AM15" s="263" t="s">
        <v>554</v>
      </c>
      <c r="AN15" s="263" t="s">
        <v>555</v>
      </c>
      <c r="AO15" s="263" t="s">
        <v>556</v>
      </c>
      <c r="AP15" s="263" t="s">
        <v>557</v>
      </c>
      <c r="AQ15" s="263" t="s">
        <v>558</v>
      </c>
      <c r="AR15" s="263" t="s">
        <v>559</v>
      </c>
      <c r="AS15" s="263" t="s">
        <v>560</v>
      </c>
      <c r="AT15" s="263" t="s">
        <v>561</v>
      </c>
      <c r="AU15" s="263" t="s">
        <v>562</v>
      </c>
      <c r="AV15" s="263" t="s">
        <v>563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 x14ac:dyDescent="0.35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 x14ac:dyDescent="0.45">
      <c r="B17" s="175" t="s">
        <v>518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 ht="14.5" x14ac:dyDescent="0.35">
      <c r="B18" s="129"/>
      <c r="C18" s="54" t="s">
        <v>524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 x14ac:dyDescent="0.35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 x14ac:dyDescent="0.35">
      <c r="B20" s="129"/>
      <c r="C20" s="178" t="s">
        <v>519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ht="14.5" x14ac:dyDescent="0.35">
      <c r="B21" s="182"/>
      <c r="C21" s="183" t="s">
        <v>526</v>
      </c>
      <c r="D21" s="152" t="s">
        <v>516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ht="14.5" x14ac:dyDescent="0.35">
      <c r="B22" s="182"/>
      <c r="C22" s="183" t="s">
        <v>538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146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ht="14.5" x14ac:dyDescent="0.35">
      <c r="B23" s="182"/>
      <c r="C23" s="186" t="s">
        <v>138</v>
      </c>
      <c r="D23" s="187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4" t="s">
        <v>143</v>
      </c>
      <c r="Q23" s="210"/>
      <c r="R23" s="66" t="s">
        <v>140</v>
      </c>
      <c r="S23" s="66" t="s">
        <v>503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ht="14.5" x14ac:dyDescent="0.35">
      <c r="B24" s="182"/>
      <c r="C24" s="186" t="s">
        <v>521</v>
      </c>
      <c r="D24" s="187"/>
      <c r="E24" s="155" t="s">
        <v>582</v>
      </c>
      <c r="F24" s="155" t="s">
        <v>583</v>
      </c>
      <c r="G24" s="155"/>
      <c r="H24" s="155"/>
      <c r="I24" s="155"/>
      <c r="J24" s="155"/>
      <c r="K24" s="155"/>
      <c r="L24" s="155"/>
      <c r="M24" s="155"/>
      <c r="N24" s="155"/>
      <c r="O24" s="184" t="s">
        <v>522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ht="14.5" x14ac:dyDescent="0.35">
      <c r="B25" s="182"/>
      <c r="C25" s="186" t="s">
        <v>515</v>
      </c>
      <c r="D25" s="187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4" t="s">
        <v>144</v>
      </c>
      <c r="Q25" s="210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ht="14.5" x14ac:dyDescent="0.35">
      <c r="B26" s="182"/>
      <c r="C26" s="186" t="s">
        <v>142</v>
      </c>
      <c r="D26" s="187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4" t="s">
        <v>143</v>
      </c>
      <c r="Q26" s="210"/>
      <c r="R26" s="66" t="s">
        <v>504</v>
      </c>
      <c r="S26" s="66" t="s">
        <v>505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ht="14.5" x14ac:dyDescent="0.3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ht="14.5" x14ac:dyDescent="0.35">
      <c r="B28" s="129"/>
      <c r="C28" s="54" t="s">
        <v>520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 x14ac:dyDescent="0.35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4.5" x14ac:dyDescent="0.35">
      <c r="B30" s="182"/>
      <c r="C30" s="178" t="s">
        <v>141</v>
      </c>
      <c r="D30" s="179" t="s">
        <v>257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4.5" x14ac:dyDescent="0.35">
      <c r="B31" s="182"/>
      <c r="C31" s="183" t="s">
        <v>527</v>
      </c>
      <c r="D31" s="185" t="s">
        <v>256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ht="14.5" x14ac:dyDescent="0.35">
      <c r="B32" s="182"/>
      <c r="C32" s="183" t="s">
        <v>534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146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ht="14.5" x14ac:dyDescent="0.35">
      <c r="B33" s="182"/>
      <c r="C33" s="186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4" t="s">
        <v>143</v>
      </c>
      <c r="Q33" s="210"/>
      <c r="R33" s="66" t="s">
        <v>3</v>
      </c>
      <c r="S33" s="66" t="s">
        <v>358</v>
      </c>
      <c r="T33" s="66" t="s">
        <v>349</v>
      </c>
      <c r="U33" s="66" t="s">
        <v>350</v>
      </c>
      <c r="V33" s="66" t="s">
        <v>351</v>
      </c>
      <c r="W33" s="66" t="s">
        <v>352</v>
      </c>
      <c r="X33" s="66" t="s">
        <v>353</v>
      </c>
      <c r="Y33" s="66" t="s">
        <v>354</v>
      </c>
      <c r="Z33" s="66" t="s">
        <v>355</v>
      </c>
      <c r="AA33" s="66" t="s">
        <v>356</v>
      </c>
      <c r="AB33" s="66" t="s">
        <v>357</v>
      </c>
    </row>
    <row r="34" spans="2:28" ht="14.5" x14ac:dyDescent="0.35">
      <c r="B34" s="182"/>
      <c r="C34" s="186" t="s">
        <v>449</v>
      </c>
      <c r="D34" s="152" t="s">
        <v>448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4" t="s">
        <v>143</v>
      </c>
      <c r="Q34" s="210"/>
      <c r="R34" s="66" t="s">
        <v>512</v>
      </c>
      <c r="S34" s="66" t="s">
        <v>513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ht="14.5" x14ac:dyDescent="0.35">
      <c r="B35" s="182"/>
      <c r="C35" s="186" t="s">
        <v>607</v>
      </c>
      <c r="D35" s="152" t="s">
        <v>608</v>
      </c>
      <c r="E35" s="155" t="s">
        <v>606</v>
      </c>
      <c r="F35" s="155" t="s">
        <v>606</v>
      </c>
      <c r="G35" s="155" t="s">
        <v>606</v>
      </c>
      <c r="H35" s="155" t="s">
        <v>606</v>
      </c>
      <c r="I35" s="155" t="s">
        <v>606</v>
      </c>
      <c r="J35" s="155" t="s">
        <v>606</v>
      </c>
      <c r="K35" s="155" t="s">
        <v>606</v>
      </c>
      <c r="L35" s="155" t="s">
        <v>606</v>
      </c>
      <c r="M35" s="155" t="s">
        <v>606</v>
      </c>
      <c r="N35" s="155" t="s">
        <v>606</v>
      </c>
      <c r="O35" s="184" t="s">
        <v>143</v>
      </c>
      <c r="Q35" s="210"/>
      <c r="R35" s="66" t="s">
        <v>606</v>
      </c>
      <c r="S35" s="66" t="s">
        <v>609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 ht="14.5" x14ac:dyDescent="0.35">
      <c r="B36" s="182"/>
      <c r="C36" s="191" t="s">
        <v>441</v>
      </c>
      <c r="D36" s="118" t="s">
        <v>539</v>
      </c>
      <c r="E36" s="161" t="s">
        <v>450</v>
      </c>
      <c r="F36" s="161" t="s">
        <v>450</v>
      </c>
      <c r="G36" s="161" t="s">
        <v>451</v>
      </c>
      <c r="H36" s="161" t="s">
        <v>451</v>
      </c>
      <c r="I36" s="161"/>
      <c r="J36" s="161"/>
      <c r="K36" s="161"/>
      <c r="L36" s="161"/>
      <c r="M36" s="161"/>
      <c r="N36" s="161"/>
      <c r="O36" s="184" t="s">
        <v>143</v>
      </c>
      <c r="Q36" s="210"/>
      <c r="R36" s="66" t="s">
        <v>451</v>
      </c>
      <c r="S36" s="66" t="s">
        <v>450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thickBot="1" x14ac:dyDescent="0.4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5" x14ac:dyDescent="0.35">
      <c r="B38" s="192"/>
      <c r="C38" s="193" t="s">
        <v>268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6.5" x14ac:dyDescent="0.45">
      <c r="B39" s="192"/>
      <c r="C39" s="196" t="s">
        <v>348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5" x14ac:dyDescent="0.35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5" x14ac:dyDescent="0.35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5" x14ac:dyDescent="0.35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5" x14ac:dyDescent="0.35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5" x14ac:dyDescent="0.3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5" x14ac:dyDescent="0.35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5" x14ac:dyDescent="0.35">
      <c r="B46" s="192"/>
      <c r="C46" s="199" t="s">
        <v>537</v>
      </c>
      <c r="D46" s="200" t="s">
        <v>535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361</v>
      </c>
      <c r="K46" s="197"/>
      <c r="L46" s="197"/>
      <c r="M46" s="197"/>
      <c r="N46" s="197"/>
      <c r="O46" s="198"/>
    </row>
    <row r="47" spans="2:28" ht="14.5" x14ac:dyDescent="0.35">
      <c r="B47" s="192"/>
      <c r="C47" s="199" t="s">
        <v>347</v>
      </c>
      <c r="D47" s="200" t="s">
        <v>535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361</v>
      </c>
      <c r="K47" s="197"/>
      <c r="L47" s="197"/>
      <c r="M47" s="197"/>
      <c r="N47" s="197"/>
      <c r="O47" s="198"/>
    </row>
    <row r="48" spans="2:28" thickBot="1" x14ac:dyDescent="0.4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5" x14ac:dyDescent="0.3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5" x14ac:dyDescent="0.45">
      <c r="B50" s="175" t="s">
        <v>580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5" x14ac:dyDescent="0.35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 ht="14.5" x14ac:dyDescent="0.35">
      <c r="B52" s="129"/>
      <c r="C52" s="54" t="s">
        <v>544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 x14ac:dyDescent="0.35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 x14ac:dyDescent="0.35">
      <c r="B54" s="129"/>
      <c r="C54" s="178" t="s">
        <v>519</v>
      </c>
      <c r="D54" s="179" t="s">
        <v>514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6"/>
      <c r="X54" s="66"/>
      <c r="Y54" s="66"/>
      <c r="Z54" s="66"/>
      <c r="AA54" s="66"/>
      <c r="AB54" s="66"/>
    </row>
    <row r="55" spans="2:28" ht="14.5" x14ac:dyDescent="0.35">
      <c r="B55" s="182"/>
      <c r="C55" s="183" t="s">
        <v>526</v>
      </c>
      <c r="D55" s="152" t="s">
        <v>516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 ht="14.5" x14ac:dyDescent="0.35">
      <c r="B56" s="182"/>
      <c r="C56" s="183" t="s">
        <v>538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146</v>
      </c>
      <c r="W56" s="66"/>
      <c r="X56" s="66"/>
      <c r="Y56" s="66"/>
      <c r="Z56" s="66"/>
      <c r="AA56" s="66"/>
      <c r="AB56" s="66"/>
    </row>
    <row r="57" spans="2:28" ht="14.5" x14ac:dyDescent="0.35">
      <c r="B57" s="182"/>
      <c r="C57" s="186" t="s">
        <v>138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143</v>
      </c>
      <c r="W57" s="66"/>
      <c r="X57" s="66"/>
      <c r="Y57" s="66"/>
      <c r="Z57" s="66"/>
      <c r="AA57" s="66"/>
      <c r="AB57" s="66"/>
    </row>
    <row r="58" spans="2:28" ht="14.5" x14ac:dyDescent="0.35">
      <c r="B58" s="182"/>
      <c r="C58" s="186" t="s">
        <v>521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522</v>
      </c>
      <c r="W58" s="66"/>
      <c r="X58" s="66"/>
      <c r="Y58" s="66"/>
      <c r="Z58" s="66"/>
      <c r="AA58" s="66"/>
      <c r="AB58" s="66"/>
    </row>
    <row r="59" spans="2:28" ht="14.5" x14ac:dyDescent="0.35">
      <c r="B59" s="182"/>
      <c r="C59" s="186" t="s">
        <v>515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144</v>
      </c>
      <c r="W59" s="66"/>
      <c r="X59" s="66"/>
      <c r="Y59" s="66"/>
      <c r="Z59" s="66"/>
      <c r="AA59" s="66"/>
      <c r="AB59" s="66"/>
    </row>
    <row r="60" spans="2:28" ht="14.5" x14ac:dyDescent="0.35">
      <c r="B60" s="182"/>
      <c r="C60" s="186" t="s">
        <v>142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 ht="14.5" x14ac:dyDescent="0.35"/>
    <row r="62" spans="2:28" ht="14.5" x14ac:dyDescent="0.35">
      <c r="C62" s="54" t="s">
        <v>520</v>
      </c>
      <c r="D62" s="129"/>
      <c r="E62" s="129"/>
      <c r="F62" s="156">
        <f>F28</f>
        <v>4</v>
      </c>
    </row>
    <row r="63" spans="2:28" ht="15" customHeight="1" x14ac:dyDescent="0.35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 x14ac:dyDescent="0.35">
      <c r="B64" s="129"/>
      <c r="C64" s="178" t="s">
        <v>141</v>
      </c>
      <c r="D64" s="179" t="s">
        <v>257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 ht="14.5" x14ac:dyDescent="0.35">
      <c r="B65" s="182"/>
      <c r="C65" s="183" t="s">
        <v>527</v>
      </c>
      <c r="D65" s="185" t="s">
        <v>256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 ht="14.5" x14ac:dyDescent="0.35">
      <c r="B66" s="182"/>
      <c r="C66" s="183" t="s">
        <v>534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146</v>
      </c>
    </row>
    <row r="67" spans="2:15" ht="14.5" x14ac:dyDescent="0.35">
      <c r="B67" s="182"/>
      <c r="C67" s="186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143</v>
      </c>
    </row>
    <row r="68" spans="2:15" ht="14.5" x14ac:dyDescent="0.35">
      <c r="B68" s="182"/>
      <c r="C68" s="186" t="s">
        <v>449</v>
      </c>
      <c r="D68" s="152" t="s">
        <v>448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143</v>
      </c>
    </row>
    <row r="69" spans="2:15" ht="14.5" x14ac:dyDescent="0.35">
      <c r="B69" s="182"/>
      <c r="C69" s="186" t="s">
        <v>607</v>
      </c>
      <c r="D69" s="152" t="s">
        <v>608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143</v>
      </c>
    </row>
    <row r="70" spans="2:15" ht="14.5" x14ac:dyDescent="0.35">
      <c r="B70" s="182"/>
      <c r="C70" s="191" t="s">
        <v>441</v>
      </c>
      <c r="D70" s="118" t="s">
        <v>539</v>
      </c>
      <c r="E70" s="162" t="s">
        <v>451</v>
      </c>
      <c r="F70" s="162" t="s">
        <v>451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143</v>
      </c>
    </row>
    <row r="71" spans="2:15" ht="14.5" x14ac:dyDescent="0.35"/>
    <row r="72" spans="2:15" ht="15.75" customHeight="1" x14ac:dyDescent="0.35">
      <c r="C72" s="357" t="s">
        <v>581</v>
      </c>
      <c r="D72" s="357"/>
      <c r="E72" s="357"/>
      <c r="F72" s="357"/>
    </row>
    <row r="73" spans="2:15" ht="14.5" x14ac:dyDescent="0.35"/>
    <row r="74" spans="2:15" ht="14.5" hidden="1" x14ac:dyDescent="0.35"/>
    <row r="75" spans="2:15" ht="14.5" hidden="1" x14ac:dyDescent="0.35"/>
    <row r="76" spans="2:15" ht="14.5" hidden="1" x14ac:dyDescent="0.35"/>
    <row r="77" spans="2:15" ht="14.5" hidden="1" x14ac:dyDescent="0.35"/>
    <row r="78" spans="2:15" ht="14.5" x14ac:dyDescent="0.3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F22" sqref="F22"/>
    </sheetView>
  </sheetViews>
  <sheetFormatPr baseColWidth="10" defaultColWidth="0" defaultRowHeight="14.5" zeroHeight="1" x14ac:dyDescent="0.35"/>
  <cols>
    <col min="1" max="1" width="2.81640625" style="127" customWidth="1"/>
    <col min="2" max="2" width="8" style="127" customWidth="1"/>
    <col min="3" max="3" width="37.453125" style="127" customWidth="1"/>
    <col min="4" max="4" width="10.7265625" style="127" customWidth="1"/>
    <col min="5" max="6" width="11.453125" style="127" customWidth="1"/>
    <col min="8" max="8" width="12.7265625" style="127" customWidth="1"/>
    <col min="9" max="9" width="15.453125" style="127" customWidth="1"/>
    <col min="10" max="11" width="12.7265625" style="127" customWidth="1"/>
    <col min="12" max="12" width="11.453125" style="127" customWidth="1"/>
    <col min="13" max="16" width="12.7265625" style="127" customWidth="1"/>
    <col min="17" max="17" width="14.1796875" style="127" customWidth="1"/>
    <col min="18" max="24" width="11.453125" style="127" customWidth="1"/>
    <col min="25" max="25" width="20.1796875" style="127" customWidth="1"/>
    <col min="26" max="26" width="11.453125" style="127" customWidth="1"/>
    <col min="27" max="16384" width="11.453125" style="127" hidden="1"/>
  </cols>
  <sheetData>
    <row r="1" spans="2:26" ht="75" customHeight="1" thickBot="1" x14ac:dyDescent="0.4"/>
    <row r="2" spans="2:26" ht="23.5" x14ac:dyDescent="0.35">
      <c r="B2" s="128" t="s">
        <v>363</v>
      </c>
    </row>
    <row r="3" spans="2:26" x14ac:dyDescent="0.35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 x14ac:dyDescent="0.35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 x14ac:dyDescent="0.35">
      <c r="B5" s="129"/>
      <c r="C5" s="51" t="s">
        <v>368</v>
      </c>
      <c r="D5" s="52" t="str">
        <f>Netzbetreiber!$D$9</f>
        <v>Netze BW GmbH</v>
      </c>
      <c r="E5" s="129"/>
      <c r="H5" s="87" t="s">
        <v>496</v>
      </c>
      <c r="I5" s="130" t="s">
        <v>499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 x14ac:dyDescent="0.35">
      <c r="B6" s="129"/>
      <c r="C6" s="51" t="s">
        <v>335</v>
      </c>
      <c r="D6" s="52" t="str">
        <f>Netzbetreiber!$D$28</f>
        <v>Netze BW</v>
      </c>
      <c r="E6" s="129"/>
      <c r="F6" s="129"/>
      <c r="I6" s="130" t="s">
        <v>509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 x14ac:dyDescent="0.35">
      <c r="B7" s="129"/>
      <c r="C7" s="53" t="s">
        <v>486</v>
      </c>
      <c r="D7" s="52" t="str">
        <f>Netzbetreiber!$D$11</f>
        <v>9870020100002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 x14ac:dyDescent="0.35">
      <c r="B8" s="129"/>
      <c r="C8" s="51" t="s">
        <v>134</v>
      </c>
      <c r="D8" s="50">
        <f>Netzbetreiber!$D$6</f>
        <v>44470</v>
      </c>
      <c r="E8" s="129"/>
      <c r="F8" s="129"/>
      <c r="H8" s="127" t="s">
        <v>494</v>
      </c>
      <c r="J8" s="131"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 x14ac:dyDescent="0.35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4" thickBot="1" x14ac:dyDescent="0.4">
      <c r="B10" s="133" t="s">
        <v>250</v>
      </c>
      <c r="C10" s="134" t="s">
        <v>493</v>
      </c>
      <c r="D10" s="133" t="s">
        <v>148</v>
      </c>
      <c r="E10" s="276" t="s">
        <v>511</v>
      </c>
      <c r="F10" s="134" t="s">
        <v>149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637</v>
      </c>
      <c r="M10" s="149" t="s">
        <v>646</v>
      </c>
      <c r="N10" s="150" t="s">
        <v>647</v>
      </c>
      <c r="O10" s="150" t="s">
        <v>648</v>
      </c>
      <c r="P10" s="151" t="s">
        <v>649</v>
      </c>
      <c r="Q10" s="145" t="s">
        <v>638</v>
      </c>
      <c r="R10" s="135" t="s">
        <v>639</v>
      </c>
      <c r="S10" s="136" t="s">
        <v>640</v>
      </c>
      <c r="T10" s="136" t="s">
        <v>641</v>
      </c>
      <c r="U10" s="136" t="s">
        <v>642</v>
      </c>
      <c r="V10" s="136" t="s">
        <v>643</v>
      </c>
      <c r="W10" s="136" t="s">
        <v>644</v>
      </c>
      <c r="X10" s="137" t="s">
        <v>645</v>
      </c>
      <c r="Y10" s="304" t="s">
        <v>650</v>
      </c>
    </row>
    <row r="11" spans="2:26" ht="15" thickBot="1" x14ac:dyDescent="0.4">
      <c r="B11" s="138" t="s">
        <v>495</v>
      </c>
      <c r="C11" s="139" t="s">
        <v>510</v>
      </c>
      <c r="D11" s="303" t="s">
        <v>249</v>
      </c>
      <c r="E11" s="163" t="s">
        <v>517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 x14ac:dyDescent="0.35">
      <c r="B12" s="140">
        <v>1</v>
      </c>
      <c r="C12" s="141" t="str">
        <f t="shared" ref="C12:C41" si="0">$D$6</f>
        <v>Netze BW</v>
      </c>
      <c r="D12" s="61" t="s">
        <v>249</v>
      </c>
      <c r="E12" s="164" t="s">
        <v>4</v>
      </c>
      <c r="F12" s="306" t="str">
        <f>VLOOKUP($E12,'BDEW-Standard'!$B$3:$M$94,F$9,0)</f>
        <v>D13</v>
      </c>
      <c r="H12" s="277">
        <f>ROUND(VLOOKUP($E12,'BDEW-Standard'!$B$3:$M$94,H$9,0),7)</f>
        <v>3.0469694999999999</v>
      </c>
      <c r="I12" s="277">
        <f>ROUND(VLOOKUP($E12,'BDEW-Standard'!$B$3:$M$94,I$9,0),7)</f>
        <v>-37.183314099999997</v>
      </c>
      <c r="J12" s="277">
        <f>ROUND(VLOOKUP($E12,'BDEW-Standard'!$B$3:$M$94,J$9,0),7)</f>
        <v>5.6727847000000002</v>
      </c>
      <c r="K12" s="277">
        <f>ROUND(VLOOKUP($E12,'BDEW-Standard'!$B$3:$M$94,K$9,0),7)</f>
        <v>9.6193100000000004E-2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15" si="1">($H12/(1+($I12/($Q$9-$L12))^$J12)+$K12)+MAX($M12*$Q$9+$N12,$O12*$Q$9+$P12)</f>
        <v>1.0075192723557669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2" customFormat="1" x14ac:dyDescent="0.35">
      <c r="B13" s="143">
        <v>2</v>
      </c>
      <c r="C13" s="144" t="str">
        <f t="shared" si="0"/>
        <v>Netze BW</v>
      </c>
      <c r="D13" s="61" t="s">
        <v>249</v>
      </c>
      <c r="E13" s="164" t="s">
        <v>585</v>
      </c>
      <c r="F13" s="306" t="str">
        <f>VLOOKUP($E13,'BDEW-Standard'!$B$3:$M$94,F$9,0)</f>
        <v>D23</v>
      </c>
      <c r="H13" s="277">
        <f>ROUND(VLOOKUP($E13,'BDEW-Standard'!$B$3:$M$94,H$9,0),7)</f>
        <v>2.3877617999999998</v>
      </c>
      <c r="I13" s="277">
        <f>ROUND(VLOOKUP($E13,'BDEW-Standard'!$B$3:$M$94,I$9,0),7)</f>
        <v>-34.721360500000003</v>
      </c>
      <c r="J13" s="277">
        <f>ROUND(VLOOKUP($E13,'BDEW-Standard'!$B$3:$M$94,J$9,0),7)</f>
        <v>5.8164303999999998</v>
      </c>
      <c r="K13" s="277">
        <f>ROUND(VLOOKUP($E13,'BDEW-Standard'!$B$3:$M$94,K$9,0),7)</f>
        <v>0.12081939999999999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1.0365184142102302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15" si="2">7-SUM(R13:W13)</f>
        <v>1</v>
      </c>
      <c r="Y13" s="302"/>
      <c r="Z13" s="211"/>
    </row>
    <row r="14" spans="2:26" s="142" customFormat="1" x14ac:dyDescent="0.35">
      <c r="B14" s="143">
        <v>3</v>
      </c>
      <c r="C14" s="144" t="str">
        <f t="shared" si="0"/>
        <v>Netze BW</v>
      </c>
      <c r="D14" s="61" t="s">
        <v>249</v>
      </c>
      <c r="E14" s="164" t="s">
        <v>5</v>
      </c>
      <c r="F14" s="306" t="str">
        <f>VLOOKUP($E14,'BDEW-Standard'!$B$3:$M$94,F$9,0)</f>
        <v>HK3</v>
      </c>
      <c r="H14" s="277">
        <f>ROUND(VLOOKUP($E14,'BDEW-Standard'!$B$3:$M$94,H$9,0),7)</f>
        <v>0.40409319999999999</v>
      </c>
      <c r="I14" s="277">
        <f>ROUND(VLOOKUP($E14,'BDEW-Standard'!$B$3:$M$94,I$9,0),7)</f>
        <v>-24.439296800000001</v>
      </c>
      <c r="J14" s="277">
        <f>ROUND(VLOOKUP($E14,'BDEW-Standard'!$B$3:$M$94,J$9,0),7)</f>
        <v>6.5718174999999999</v>
      </c>
      <c r="K14" s="277">
        <f>ROUND(VLOOKUP($E14,'BDEW-Standard'!$B$3:$M$94,K$9,0),7)</f>
        <v>0.71077100000000004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1.0561214000512988</v>
      </c>
      <c r="R14" s="280">
        <f>ROUND(VLOOKUP(MID($E14,4,3),'Wochentag F(WT)'!$B$7:$J$22,R$9,0),4)</f>
        <v>1</v>
      </c>
      <c r="S14" s="280">
        <f>ROUND(VLOOKUP(MID($E14,4,3),'Wochentag F(WT)'!$B$7:$J$22,S$9,0),4)</f>
        <v>1</v>
      </c>
      <c r="T14" s="280">
        <f>ROUND(VLOOKUP(MID($E14,4,3),'Wochentag F(WT)'!$B$7:$J$22,T$9,0),4)</f>
        <v>1</v>
      </c>
      <c r="U14" s="280">
        <f>ROUND(VLOOKUP(MID($E14,4,3),'Wochentag F(WT)'!$B$7:$J$22,U$9,0),4)</f>
        <v>1</v>
      </c>
      <c r="V14" s="280">
        <f>ROUND(VLOOKUP(MID($E14,4,3),'Wochentag F(WT)'!$B$7:$J$22,V$9,0),4)</f>
        <v>1</v>
      </c>
      <c r="W14" s="280">
        <f>ROUND(VLOOKUP(MID($E14,4,3),'Wochentag F(WT)'!$B$7:$J$22,W$9,0),4)</f>
        <v>1</v>
      </c>
      <c r="X14" s="281">
        <f t="shared" si="2"/>
        <v>1</v>
      </c>
      <c r="Y14" s="302"/>
      <c r="Z14" s="211"/>
    </row>
    <row r="15" spans="2:26" s="142" customFormat="1" x14ac:dyDescent="0.35">
      <c r="B15" s="143">
        <v>4</v>
      </c>
      <c r="C15" s="144" t="str">
        <f t="shared" si="0"/>
        <v>Netze BW</v>
      </c>
      <c r="D15" s="61" t="s">
        <v>249</v>
      </c>
      <c r="E15" s="164" t="s">
        <v>669</v>
      </c>
      <c r="F15" s="306" t="str">
        <f>VLOOKUP($E15,'BDEW-Standard'!$B$3:$M$94,F$9,0)</f>
        <v>HD3</v>
      </c>
      <c r="H15" s="277">
        <f>ROUND(VLOOKUP($E15,'BDEW-Standard'!$B$3:$M$94,H$9,0),7)</f>
        <v>2.5792510000000002</v>
      </c>
      <c r="I15" s="277">
        <f>ROUND(VLOOKUP($E15,'BDEW-Standard'!$B$3:$M$94,I$9,0),7)</f>
        <v>-35.681614400000001</v>
      </c>
      <c r="J15" s="277">
        <f>ROUND(VLOOKUP($E15,'BDEW-Standard'!$B$3:$M$94,J$9,0),7)</f>
        <v>6.6857975999999999</v>
      </c>
      <c r="K15" s="277">
        <f>ROUND(VLOOKUP($E15,'BDEW-Standard'!$B$3:$M$94,K$9,0),7)</f>
        <v>0.19955410000000001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1.0393994293439688</v>
      </c>
      <c r="R15" s="280">
        <f>ROUND(VLOOKUP(MID($E15,4,3),'Wochentag F(WT)'!$B$7:$J$22,R$9,0),4)</f>
        <v>1.03</v>
      </c>
      <c r="S15" s="280">
        <f>ROUND(VLOOKUP(MID($E15,4,3),'Wochentag F(WT)'!$B$7:$J$22,S$9,0),4)</f>
        <v>1.03</v>
      </c>
      <c r="T15" s="280">
        <f>ROUND(VLOOKUP(MID($E15,4,3),'Wochentag F(WT)'!$B$7:$J$22,T$9,0),4)</f>
        <v>1.02</v>
      </c>
      <c r="U15" s="280">
        <f>ROUND(VLOOKUP(MID($E15,4,3),'Wochentag F(WT)'!$B$7:$J$22,U$9,0),4)</f>
        <v>1.03</v>
      </c>
      <c r="V15" s="280">
        <f>ROUND(VLOOKUP(MID($E15,4,3),'Wochentag F(WT)'!$B$7:$J$22,V$9,0),4)</f>
        <v>1.01</v>
      </c>
      <c r="W15" s="280">
        <f>ROUND(VLOOKUP(MID($E15,4,3),'Wochentag F(WT)'!$B$7:$J$22,W$9,0),4)</f>
        <v>0.93</v>
      </c>
      <c r="X15" s="281">
        <f t="shared" si="2"/>
        <v>0.95000000000000018</v>
      </c>
      <c r="Y15" s="302"/>
      <c r="Z15" s="211"/>
    </row>
    <row r="16" spans="2:26" s="142" customFormat="1" x14ac:dyDescent="0.35">
      <c r="B16" s="143">
        <v>5</v>
      </c>
      <c r="C16" s="144" t="str">
        <f t="shared" si="0"/>
        <v>Netze BW</v>
      </c>
      <c r="D16" s="61"/>
      <c r="E16" s="164"/>
      <c r="F16" s="306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  <c r="S16" s="280"/>
      <c r="T16" s="280"/>
      <c r="U16" s="280"/>
      <c r="V16" s="280"/>
      <c r="W16" s="280"/>
      <c r="X16" s="281"/>
      <c r="Y16" s="302"/>
      <c r="Z16" s="211"/>
    </row>
    <row r="17" spans="2:26" s="142" customFormat="1" x14ac:dyDescent="0.35">
      <c r="B17" s="143">
        <v>6</v>
      </c>
      <c r="C17" s="144" t="str">
        <f t="shared" si="0"/>
        <v>Netze BW</v>
      </c>
      <c r="D17" s="61"/>
      <c r="E17" s="164"/>
      <c r="F17" s="306"/>
      <c r="H17" s="277"/>
      <c r="I17" s="277"/>
      <c r="J17" s="277"/>
      <c r="K17" s="277"/>
      <c r="L17" s="278"/>
      <c r="M17" s="277"/>
      <c r="N17" s="277"/>
      <c r="O17" s="277"/>
      <c r="P17" s="277"/>
      <c r="Q17" s="279"/>
      <c r="R17" s="280"/>
      <c r="S17" s="280"/>
      <c r="T17" s="280"/>
      <c r="U17" s="280"/>
      <c r="V17" s="280"/>
      <c r="W17" s="280"/>
      <c r="X17" s="281"/>
      <c r="Y17" s="302"/>
      <c r="Z17" s="211"/>
    </row>
    <row r="18" spans="2:26" s="142" customFormat="1" x14ac:dyDescent="0.35">
      <c r="B18" s="143">
        <v>7</v>
      </c>
      <c r="C18" s="144" t="str">
        <f t="shared" si="0"/>
        <v>Netze BW</v>
      </c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 x14ac:dyDescent="0.35">
      <c r="B19" s="143">
        <v>8</v>
      </c>
      <c r="C19" s="144" t="str">
        <f t="shared" si="0"/>
        <v>Netze BW</v>
      </c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 x14ac:dyDescent="0.35">
      <c r="B20" s="143">
        <v>9</v>
      </c>
      <c r="C20" s="144" t="str">
        <f t="shared" si="0"/>
        <v>Netze BW</v>
      </c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 x14ac:dyDescent="0.35">
      <c r="B21" s="143">
        <v>10</v>
      </c>
      <c r="C21" s="144" t="str">
        <f t="shared" si="0"/>
        <v>Netze BW</v>
      </c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 x14ac:dyDescent="0.35">
      <c r="B22" s="143">
        <v>11</v>
      </c>
      <c r="C22" s="144" t="str">
        <f t="shared" si="0"/>
        <v>Netze BW</v>
      </c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 x14ac:dyDescent="0.35">
      <c r="B23" s="143">
        <v>12</v>
      </c>
      <c r="C23" s="144" t="str">
        <f t="shared" si="0"/>
        <v>Netze BW</v>
      </c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 x14ac:dyDescent="0.35">
      <c r="B24" s="143">
        <v>13</v>
      </c>
      <c r="C24" s="144" t="str">
        <f t="shared" si="0"/>
        <v>Netze BW</v>
      </c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 x14ac:dyDescent="0.35">
      <c r="B25" s="143">
        <v>14</v>
      </c>
      <c r="C25" s="144" t="str">
        <f t="shared" si="0"/>
        <v>Netze BW</v>
      </c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 x14ac:dyDescent="0.35">
      <c r="B26" s="143">
        <v>15</v>
      </c>
      <c r="C26" s="144" t="str">
        <f t="shared" si="0"/>
        <v>Netze BW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 x14ac:dyDescent="0.35">
      <c r="B27" s="143">
        <v>16</v>
      </c>
      <c r="C27" s="144" t="str">
        <f t="shared" si="0"/>
        <v>Netze BW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 x14ac:dyDescent="0.35">
      <c r="B28" s="143">
        <v>17</v>
      </c>
      <c r="C28" s="144" t="str">
        <f t="shared" si="0"/>
        <v>Netze BW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 x14ac:dyDescent="0.35">
      <c r="B29" s="143">
        <v>18</v>
      </c>
      <c r="C29" s="144" t="str">
        <f t="shared" si="0"/>
        <v>Netze BW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 x14ac:dyDescent="0.35">
      <c r="B30" s="143">
        <v>19</v>
      </c>
      <c r="C30" s="144" t="str">
        <f t="shared" si="0"/>
        <v>Netze BW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 x14ac:dyDescent="0.35">
      <c r="B31" s="143">
        <v>20</v>
      </c>
      <c r="C31" s="144" t="str">
        <f t="shared" si="0"/>
        <v>Netze BW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 x14ac:dyDescent="0.35">
      <c r="B32" s="143">
        <v>21</v>
      </c>
      <c r="C32" s="144" t="str">
        <f t="shared" si="0"/>
        <v>Netze BW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 x14ac:dyDescent="0.35">
      <c r="B33" s="143">
        <v>22</v>
      </c>
      <c r="C33" s="144" t="str">
        <f t="shared" si="0"/>
        <v>Netze BW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 x14ac:dyDescent="0.35">
      <c r="B34" s="143">
        <v>23</v>
      </c>
      <c r="C34" s="144" t="str">
        <f t="shared" si="0"/>
        <v>Netze BW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 x14ac:dyDescent="0.35">
      <c r="B35" s="143">
        <v>24</v>
      </c>
      <c r="C35" s="144" t="str">
        <f t="shared" si="0"/>
        <v>Netze BW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 x14ac:dyDescent="0.35">
      <c r="B36" s="143">
        <v>25</v>
      </c>
      <c r="C36" s="144" t="str">
        <f t="shared" si="0"/>
        <v>Netze BW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 x14ac:dyDescent="0.35">
      <c r="B37" s="143">
        <v>26</v>
      </c>
      <c r="C37" s="144" t="str">
        <f t="shared" si="0"/>
        <v>Netze BW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 x14ac:dyDescent="0.35">
      <c r="B38" s="143">
        <v>27</v>
      </c>
      <c r="C38" s="144" t="str">
        <f t="shared" si="0"/>
        <v>Netze BW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 x14ac:dyDescent="0.35">
      <c r="B39" s="143">
        <v>28</v>
      </c>
      <c r="C39" s="144" t="str">
        <f t="shared" si="0"/>
        <v>Netze BW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 x14ac:dyDescent="0.35">
      <c r="B40" s="143">
        <v>29</v>
      </c>
      <c r="C40" s="144" t="str">
        <f t="shared" si="0"/>
        <v>Netze BW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 x14ac:dyDescent="0.35">
      <c r="B41" s="143">
        <v>30</v>
      </c>
      <c r="C41" s="144" t="str">
        <f t="shared" si="0"/>
        <v>Netze BW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 x14ac:dyDescent="0.35"/>
    <row r="43" spans="2:25" x14ac:dyDescent="0.35"/>
    <row r="44" spans="2:25" x14ac:dyDescent="0.35"/>
    <row r="45" spans="2:25" x14ac:dyDescent="0.35"/>
    <row r="46" spans="2:25" x14ac:dyDescent="0.35"/>
    <row r="47" spans="2:25" x14ac:dyDescent="0.35"/>
    <row r="48" spans="2:25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53125" defaultRowHeight="14.5" x14ac:dyDescent="0.35"/>
  <cols>
    <col min="1" max="3" width="11.453125" style="127"/>
    <col min="4" max="4" width="19.81640625" style="127" customWidth="1"/>
    <col min="5" max="9" width="16" style="127" customWidth="1"/>
    <col min="10" max="10" width="15.1796875" style="127" customWidth="1"/>
    <col min="11" max="12" width="16" style="127" customWidth="1"/>
    <col min="13" max="13" width="15.26953125" style="127" customWidth="1"/>
    <col min="14" max="16384" width="11.453125" style="127"/>
  </cols>
  <sheetData>
    <row r="1" spans="1:14" x14ac:dyDescent="0.35">
      <c r="A1" s="214" t="s">
        <v>345</v>
      </c>
      <c r="B1" s="215">
        <v>42173</v>
      </c>
      <c r="D1" s="130" t="s">
        <v>452</v>
      </c>
      <c r="F1" s="216" t="s">
        <v>546</v>
      </c>
      <c r="N1" s="217"/>
    </row>
    <row r="2" spans="1:14" ht="25" x14ac:dyDescent="0.35">
      <c r="A2" s="218" t="s">
        <v>269</v>
      </c>
      <c r="B2" s="219" t="s">
        <v>147</v>
      </c>
      <c r="C2" s="220" t="s">
        <v>149</v>
      </c>
      <c r="D2" s="221" t="s">
        <v>150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71</v>
      </c>
      <c r="J2" s="222" t="s">
        <v>151</v>
      </c>
      <c r="K2" s="222" t="s">
        <v>152</v>
      </c>
      <c r="L2" s="222" t="s">
        <v>153</v>
      </c>
      <c r="M2" s="224" t="s">
        <v>245</v>
      </c>
    </row>
    <row r="3" spans="1:14" x14ac:dyDescent="0.35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154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 x14ac:dyDescent="0.35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155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 x14ac:dyDescent="0.35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156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 x14ac:dyDescent="0.35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157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 x14ac:dyDescent="0.35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158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 x14ac:dyDescent="0.35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159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 x14ac:dyDescent="0.35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160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 x14ac:dyDescent="0.35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161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 x14ac:dyDescent="0.35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162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 x14ac:dyDescent="0.35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163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 x14ac:dyDescent="0.35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247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 x14ac:dyDescent="0.35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164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 x14ac:dyDescent="0.35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165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 x14ac:dyDescent="0.35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166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 x14ac:dyDescent="0.35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167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 x14ac:dyDescent="0.35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168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 x14ac:dyDescent="0.35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169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 x14ac:dyDescent="0.35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170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 x14ac:dyDescent="0.35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171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 x14ac:dyDescent="0.35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172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 x14ac:dyDescent="0.35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173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 x14ac:dyDescent="0.35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174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 x14ac:dyDescent="0.35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175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 x14ac:dyDescent="0.35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176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 x14ac:dyDescent="0.35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177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 x14ac:dyDescent="0.35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178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 x14ac:dyDescent="0.35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179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 x14ac:dyDescent="0.35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180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 x14ac:dyDescent="0.35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181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 x14ac:dyDescent="0.35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182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 x14ac:dyDescent="0.35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183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 x14ac:dyDescent="0.35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184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 x14ac:dyDescent="0.35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185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 x14ac:dyDescent="0.35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186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 x14ac:dyDescent="0.35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187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 x14ac:dyDescent="0.35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188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 x14ac:dyDescent="0.35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189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 x14ac:dyDescent="0.35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190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 x14ac:dyDescent="0.35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191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 x14ac:dyDescent="0.35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192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 x14ac:dyDescent="0.35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193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 x14ac:dyDescent="0.35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194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 x14ac:dyDescent="0.35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195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 x14ac:dyDescent="0.35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196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 x14ac:dyDescent="0.35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197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 x14ac:dyDescent="0.35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198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 x14ac:dyDescent="0.35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199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 x14ac:dyDescent="0.35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200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 x14ac:dyDescent="0.35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201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 x14ac:dyDescent="0.35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202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 x14ac:dyDescent="0.35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203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 x14ac:dyDescent="0.35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204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 x14ac:dyDescent="0.35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205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 x14ac:dyDescent="0.35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206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 x14ac:dyDescent="0.35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207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 x14ac:dyDescent="0.35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208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 x14ac:dyDescent="0.35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209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 x14ac:dyDescent="0.35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210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 x14ac:dyDescent="0.35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211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 x14ac:dyDescent="0.35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212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 x14ac:dyDescent="0.35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213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 x14ac:dyDescent="0.35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214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 x14ac:dyDescent="0.35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215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 x14ac:dyDescent="0.35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216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 x14ac:dyDescent="0.35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217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 x14ac:dyDescent="0.35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218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 x14ac:dyDescent="0.35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219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 x14ac:dyDescent="0.35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220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 x14ac:dyDescent="0.35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221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 x14ac:dyDescent="0.35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222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 x14ac:dyDescent="0.35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223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 x14ac:dyDescent="0.35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224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 x14ac:dyDescent="0.35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225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 x14ac:dyDescent="0.35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226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 x14ac:dyDescent="0.35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227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 x14ac:dyDescent="0.35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228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 x14ac:dyDescent="0.35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229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 x14ac:dyDescent="0.35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230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 x14ac:dyDescent="0.35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231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 x14ac:dyDescent="0.35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232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 x14ac:dyDescent="0.35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233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 x14ac:dyDescent="0.35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234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 x14ac:dyDescent="0.35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235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 x14ac:dyDescent="0.35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236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 x14ac:dyDescent="0.35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237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 x14ac:dyDescent="0.35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238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 x14ac:dyDescent="0.35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239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 x14ac:dyDescent="0.35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240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 x14ac:dyDescent="0.35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241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 x14ac:dyDescent="0.35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242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 x14ac:dyDescent="0.35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243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" thickBot="1" x14ac:dyDescent="0.4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244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 x14ac:dyDescent="0.35">
      <c r="A95" s="127" t="s">
        <v>246</v>
      </c>
      <c r="B95" s="127" t="s">
        <v>51</v>
      </c>
      <c r="C95" s="127" t="s">
        <v>315</v>
      </c>
      <c r="D95" s="234" t="s">
        <v>270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 x14ac:dyDescent="0.35">
      <c r="A96" s="127" t="s">
        <v>246</v>
      </c>
      <c r="B96" s="127" t="s">
        <v>56</v>
      </c>
      <c r="C96" s="127" t="s">
        <v>320</v>
      </c>
      <c r="D96" s="234" t="s">
        <v>270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 x14ac:dyDescent="0.35">
      <c r="A97" s="127" t="s">
        <v>246</v>
      </c>
      <c r="B97" s="127" t="s">
        <v>61</v>
      </c>
      <c r="C97" s="127" t="s">
        <v>325</v>
      </c>
      <c r="D97" s="234" t="s">
        <v>270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 x14ac:dyDescent="0.35">
      <c r="A98" s="127" t="s">
        <v>246</v>
      </c>
      <c r="B98" s="127" t="s">
        <v>66</v>
      </c>
      <c r="C98" s="127" t="s">
        <v>330</v>
      </c>
      <c r="D98" s="234" t="s">
        <v>270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 x14ac:dyDescent="0.35">
      <c r="A99" s="127" t="s">
        <v>246</v>
      </c>
      <c r="B99" s="127" t="s">
        <v>19</v>
      </c>
      <c r="C99" s="127" t="s">
        <v>283</v>
      </c>
      <c r="D99" s="234" t="s">
        <v>270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 x14ac:dyDescent="0.35">
      <c r="A100" s="127" t="s">
        <v>246</v>
      </c>
      <c r="B100" s="127" t="s">
        <v>23</v>
      </c>
      <c r="C100" s="127" t="s">
        <v>287</v>
      </c>
      <c r="D100" s="234" t="s">
        <v>270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 x14ac:dyDescent="0.35">
      <c r="A101" s="127" t="s">
        <v>246</v>
      </c>
      <c r="B101" s="127" t="s">
        <v>27</v>
      </c>
      <c r="C101" s="127" t="s">
        <v>291</v>
      </c>
      <c r="D101" s="234" t="s">
        <v>270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 x14ac:dyDescent="0.35">
      <c r="A102" s="127" t="s">
        <v>246</v>
      </c>
      <c r="B102" s="127" t="s">
        <v>31</v>
      </c>
      <c r="C102" s="127" t="s">
        <v>295</v>
      </c>
      <c r="D102" s="234" t="s">
        <v>270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 x14ac:dyDescent="0.35">
      <c r="A103" s="127" t="s">
        <v>246</v>
      </c>
      <c r="B103" s="127" t="s">
        <v>35</v>
      </c>
      <c r="C103" s="127" t="s">
        <v>299</v>
      </c>
      <c r="D103" s="234" t="s">
        <v>270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 x14ac:dyDescent="0.35">
      <c r="A104" s="127" t="s">
        <v>246</v>
      </c>
      <c r="B104" s="127" t="s">
        <v>39</v>
      </c>
      <c r="C104" s="127" t="s">
        <v>303</v>
      </c>
      <c r="D104" s="234" t="s">
        <v>270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 x14ac:dyDescent="0.35">
      <c r="A105" s="127" t="s">
        <v>246</v>
      </c>
      <c r="B105" s="127" t="s">
        <v>43</v>
      </c>
      <c r="C105" s="127" t="s">
        <v>307</v>
      </c>
      <c r="D105" s="234" t="s">
        <v>270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 x14ac:dyDescent="0.35">
      <c r="A106" s="127" t="s">
        <v>246</v>
      </c>
      <c r="B106" s="127" t="s">
        <v>47</v>
      </c>
      <c r="C106" s="127" t="s">
        <v>311</v>
      </c>
      <c r="D106" s="234" t="s">
        <v>270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 x14ac:dyDescent="0.35">
      <c r="A107" s="127" t="s">
        <v>246</v>
      </c>
      <c r="B107" s="127" t="s">
        <v>52</v>
      </c>
      <c r="C107" s="127" t="s">
        <v>316</v>
      </c>
      <c r="D107" s="234" t="s">
        <v>270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 x14ac:dyDescent="0.35">
      <c r="A108" s="127" t="s">
        <v>246</v>
      </c>
      <c r="B108" s="127" t="s">
        <v>57</v>
      </c>
      <c r="C108" s="127" t="s">
        <v>321</v>
      </c>
      <c r="D108" s="234" t="s">
        <v>270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 x14ac:dyDescent="0.35">
      <c r="A109" s="127" t="s">
        <v>246</v>
      </c>
      <c r="B109" s="127" t="s">
        <v>62</v>
      </c>
      <c r="C109" s="127" t="s">
        <v>326</v>
      </c>
      <c r="D109" s="234" t="s">
        <v>270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 x14ac:dyDescent="0.35">
      <c r="A110" s="127" t="s">
        <v>246</v>
      </c>
      <c r="B110" s="127" t="s">
        <v>67</v>
      </c>
      <c r="C110" s="127" t="s">
        <v>331</v>
      </c>
      <c r="D110" s="234" t="s">
        <v>270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 x14ac:dyDescent="0.35">
      <c r="A111" s="127" t="s">
        <v>246</v>
      </c>
      <c r="B111" s="127" t="s">
        <v>7</v>
      </c>
      <c r="C111" s="127" t="s">
        <v>271</v>
      </c>
      <c r="D111" s="234" t="s">
        <v>270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 x14ac:dyDescent="0.35">
      <c r="A112" s="127" t="s">
        <v>246</v>
      </c>
      <c r="B112" s="127" t="s">
        <v>8</v>
      </c>
      <c r="C112" s="127" t="s">
        <v>272</v>
      </c>
      <c r="D112" s="234" t="s">
        <v>270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 x14ac:dyDescent="0.35">
      <c r="A113" s="127" t="s">
        <v>246</v>
      </c>
      <c r="B113" s="127" t="s">
        <v>9</v>
      </c>
      <c r="C113" s="127" t="s">
        <v>273</v>
      </c>
      <c r="D113" s="234" t="s">
        <v>270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 x14ac:dyDescent="0.35">
      <c r="A114" s="127" t="s">
        <v>246</v>
      </c>
      <c r="B114" s="127" t="s">
        <v>10</v>
      </c>
      <c r="C114" s="127" t="s">
        <v>274</v>
      </c>
      <c r="D114" s="234" t="s">
        <v>270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 x14ac:dyDescent="0.35">
      <c r="A115" s="127" t="s">
        <v>246</v>
      </c>
      <c r="B115" s="127" t="s">
        <v>20</v>
      </c>
      <c r="C115" s="127" t="s">
        <v>284</v>
      </c>
      <c r="D115" s="234" t="s">
        <v>270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 x14ac:dyDescent="0.35">
      <c r="A116" s="127" t="s">
        <v>246</v>
      </c>
      <c r="B116" s="127" t="s">
        <v>24</v>
      </c>
      <c r="C116" s="127" t="s">
        <v>288</v>
      </c>
      <c r="D116" s="234" t="s">
        <v>270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 x14ac:dyDescent="0.35">
      <c r="A117" s="127" t="s">
        <v>246</v>
      </c>
      <c r="B117" s="127" t="s">
        <v>28</v>
      </c>
      <c r="C117" s="127" t="s">
        <v>292</v>
      </c>
      <c r="D117" s="234" t="s">
        <v>270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 x14ac:dyDescent="0.35">
      <c r="A118" s="127" t="s">
        <v>246</v>
      </c>
      <c r="B118" s="127" t="s">
        <v>32</v>
      </c>
      <c r="C118" s="127" t="s">
        <v>296</v>
      </c>
      <c r="D118" s="234" t="s">
        <v>270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 x14ac:dyDescent="0.35">
      <c r="A119" s="127" t="s">
        <v>246</v>
      </c>
      <c r="B119" s="127" t="s">
        <v>11</v>
      </c>
      <c r="C119" s="127" t="s">
        <v>275</v>
      </c>
      <c r="D119" s="234" t="s">
        <v>270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 x14ac:dyDescent="0.35">
      <c r="A120" s="127" t="s">
        <v>246</v>
      </c>
      <c r="B120" s="127" t="s">
        <v>13</v>
      </c>
      <c r="C120" s="127" t="s">
        <v>277</v>
      </c>
      <c r="D120" s="234" t="s">
        <v>270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 x14ac:dyDescent="0.35">
      <c r="A121" s="127" t="s">
        <v>246</v>
      </c>
      <c r="B121" s="127" t="s">
        <v>15</v>
      </c>
      <c r="C121" s="127" t="s">
        <v>279</v>
      </c>
      <c r="D121" s="234" t="s">
        <v>270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 x14ac:dyDescent="0.35">
      <c r="A122" s="127" t="s">
        <v>246</v>
      </c>
      <c r="B122" s="127" t="s">
        <v>17</v>
      </c>
      <c r="C122" s="127" t="s">
        <v>281</v>
      </c>
      <c r="D122" s="234" t="s">
        <v>270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 x14ac:dyDescent="0.35">
      <c r="A123" s="127" t="s">
        <v>246</v>
      </c>
      <c r="B123" s="127" t="s">
        <v>53</v>
      </c>
      <c r="C123" s="127" t="s">
        <v>317</v>
      </c>
      <c r="D123" s="234" t="s">
        <v>270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 x14ac:dyDescent="0.35">
      <c r="A124" s="127" t="s">
        <v>246</v>
      </c>
      <c r="B124" s="127" t="s">
        <v>58</v>
      </c>
      <c r="C124" s="127" t="s">
        <v>322</v>
      </c>
      <c r="D124" s="234" t="s">
        <v>270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 x14ac:dyDescent="0.35">
      <c r="A125" s="127" t="s">
        <v>246</v>
      </c>
      <c r="B125" s="127" t="s">
        <v>63</v>
      </c>
      <c r="C125" s="127" t="s">
        <v>327</v>
      </c>
      <c r="D125" s="234" t="s">
        <v>270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 x14ac:dyDescent="0.35">
      <c r="A126" s="127" t="s">
        <v>246</v>
      </c>
      <c r="B126" s="127" t="s">
        <v>68</v>
      </c>
      <c r="C126" s="127" t="s">
        <v>332</v>
      </c>
      <c r="D126" s="234" t="s">
        <v>270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 x14ac:dyDescent="0.35">
      <c r="A127" s="127" t="s">
        <v>246</v>
      </c>
      <c r="B127" s="127" t="s">
        <v>21</v>
      </c>
      <c r="C127" s="127" t="s">
        <v>285</v>
      </c>
      <c r="D127" s="234" t="s">
        <v>270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 x14ac:dyDescent="0.35">
      <c r="A128" s="127" t="s">
        <v>246</v>
      </c>
      <c r="B128" s="127" t="s">
        <v>25</v>
      </c>
      <c r="C128" s="127" t="s">
        <v>289</v>
      </c>
      <c r="D128" s="234" t="s">
        <v>270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 x14ac:dyDescent="0.35">
      <c r="A129" s="127" t="s">
        <v>246</v>
      </c>
      <c r="B129" s="127" t="s">
        <v>29</v>
      </c>
      <c r="C129" s="127" t="s">
        <v>293</v>
      </c>
      <c r="D129" s="234" t="s">
        <v>270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 x14ac:dyDescent="0.35">
      <c r="A130" s="127" t="s">
        <v>246</v>
      </c>
      <c r="B130" s="127" t="s">
        <v>33</v>
      </c>
      <c r="C130" s="127" t="s">
        <v>297</v>
      </c>
      <c r="D130" s="234" t="s">
        <v>270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 x14ac:dyDescent="0.35">
      <c r="A131" s="127" t="s">
        <v>246</v>
      </c>
      <c r="B131" s="127" t="s">
        <v>22</v>
      </c>
      <c r="C131" s="127" t="s">
        <v>286</v>
      </c>
      <c r="D131" s="234" t="s">
        <v>270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 x14ac:dyDescent="0.35">
      <c r="A132" s="127" t="s">
        <v>246</v>
      </c>
      <c r="B132" s="127" t="s">
        <v>26</v>
      </c>
      <c r="C132" s="127" t="s">
        <v>290</v>
      </c>
      <c r="D132" s="234" t="s">
        <v>270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 x14ac:dyDescent="0.35">
      <c r="A133" s="127" t="s">
        <v>246</v>
      </c>
      <c r="B133" s="127" t="s">
        <v>30</v>
      </c>
      <c r="C133" s="127" t="s">
        <v>294</v>
      </c>
      <c r="D133" s="234" t="s">
        <v>270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 x14ac:dyDescent="0.35">
      <c r="A134" s="127" t="s">
        <v>246</v>
      </c>
      <c r="B134" s="127" t="s">
        <v>34</v>
      </c>
      <c r="C134" s="127" t="s">
        <v>298</v>
      </c>
      <c r="D134" s="234" t="s">
        <v>270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 x14ac:dyDescent="0.35">
      <c r="A135" s="127" t="s">
        <v>246</v>
      </c>
      <c r="B135" s="127" t="s">
        <v>36</v>
      </c>
      <c r="C135" s="127" t="s">
        <v>300</v>
      </c>
      <c r="D135" s="234" t="s">
        <v>270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 x14ac:dyDescent="0.35">
      <c r="A136" s="127" t="s">
        <v>246</v>
      </c>
      <c r="B136" s="127" t="s">
        <v>40</v>
      </c>
      <c r="C136" s="127" t="s">
        <v>304</v>
      </c>
      <c r="D136" s="234" t="s">
        <v>270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 x14ac:dyDescent="0.35">
      <c r="A137" s="127" t="s">
        <v>246</v>
      </c>
      <c r="B137" s="127" t="s">
        <v>44</v>
      </c>
      <c r="C137" s="127" t="s">
        <v>308</v>
      </c>
      <c r="D137" s="234" t="s">
        <v>270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 x14ac:dyDescent="0.35">
      <c r="A138" s="127" t="s">
        <v>246</v>
      </c>
      <c r="B138" s="127" t="s">
        <v>48</v>
      </c>
      <c r="C138" s="127" t="s">
        <v>312</v>
      </c>
      <c r="D138" s="234" t="s">
        <v>270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 x14ac:dyDescent="0.35">
      <c r="A139" s="127" t="s">
        <v>246</v>
      </c>
      <c r="B139" s="127" t="s">
        <v>37</v>
      </c>
      <c r="C139" s="127" t="s">
        <v>301</v>
      </c>
      <c r="D139" s="234" t="s">
        <v>270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 x14ac:dyDescent="0.35">
      <c r="A140" s="127" t="s">
        <v>246</v>
      </c>
      <c r="B140" s="127" t="s">
        <v>41</v>
      </c>
      <c r="C140" s="127" t="s">
        <v>305</v>
      </c>
      <c r="D140" s="234" t="s">
        <v>270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 x14ac:dyDescent="0.35">
      <c r="A141" s="127" t="s">
        <v>246</v>
      </c>
      <c r="B141" s="127" t="s">
        <v>45</v>
      </c>
      <c r="C141" s="127" t="s">
        <v>309</v>
      </c>
      <c r="D141" s="234" t="s">
        <v>270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 x14ac:dyDescent="0.35">
      <c r="A142" s="127" t="s">
        <v>246</v>
      </c>
      <c r="B142" s="127" t="s">
        <v>49</v>
      </c>
      <c r="C142" s="127" t="s">
        <v>313</v>
      </c>
      <c r="D142" s="234" t="s">
        <v>270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 x14ac:dyDescent="0.35">
      <c r="A143" s="127" t="s">
        <v>246</v>
      </c>
      <c r="B143" s="127" t="s">
        <v>12</v>
      </c>
      <c r="C143" s="127" t="s">
        <v>276</v>
      </c>
      <c r="D143" s="234" t="s">
        <v>270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 x14ac:dyDescent="0.35">
      <c r="A144" s="127" t="s">
        <v>246</v>
      </c>
      <c r="B144" s="127" t="s">
        <v>14</v>
      </c>
      <c r="C144" s="127" t="s">
        <v>278</v>
      </c>
      <c r="D144" s="234" t="s">
        <v>270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 x14ac:dyDescent="0.35">
      <c r="A145" s="127" t="s">
        <v>246</v>
      </c>
      <c r="B145" s="127" t="s">
        <v>16</v>
      </c>
      <c r="C145" s="127" t="s">
        <v>280</v>
      </c>
      <c r="D145" s="234" t="s">
        <v>270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 x14ac:dyDescent="0.35">
      <c r="A146" s="127" t="s">
        <v>246</v>
      </c>
      <c r="B146" s="127" t="s">
        <v>18</v>
      </c>
      <c r="C146" s="127" t="s">
        <v>282</v>
      </c>
      <c r="D146" s="234" t="s">
        <v>270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 x14ac:dyDescent="0.35">
      <c r="A147" s="127" t="s">
        <v>246</v>
      </c>
      <c r="B147" s="127" t="s">
        <v>38</v>
      </c>
      <c r="C147" s="127" t="s">
        <v>302</v>
      </c>
      <c r="D147" s="234" t="s">
        <v>270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 x14ac:dyDescent="0.35">
      <c r="A148" s="127" t="s">
        <v>246</v>
      </c>
      <c r="B148" s="127" t="s">
        <v>42</v>
      </c>
      <c r="C148" s="127" t="s">
        <v>306</v>
      </c>
      <c r="D148" s="234" t="s">
        <v>270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 x14ac:dyDescent="0.35">
      <c r="A149" s="127" t="s">
        <v>246</v>
      </c>
      <c r="B149" s="127" t="s">
        <v>46</v>
      </c>
      <c r="C149" s="127" t="s">
        <v>310</v>
      </c>
      <c r="D149" s="234" t="s">
        <v>270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 x14ac:dyDescent="0.35">
      <c r="A150" s="127" t="s">
        <v>246</v>
      </c>
      <c r="B150" s="127" t="s">
        <v>50</v>
      </c>
      <c r="C150" s="127" t="s">
        <v>314</v>
      </c>
      <c r="D150" s="234" t="s">
        <v>270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 x14ac:dyDescent="0.35">
      <c r="A151" s="127" t="s">
        <v>246</v>
      </c>
      <c r="B151" s="127" t="s">
        <v>54</v>
      </c>
      <c r="C151" s="127" t="s">
        <v>318</v>
      </c>
      <c r="D151" s="234" t="s">
        <v>270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 x14ac:dyDescent="0.35">
      <c r="A152" s="127" t="s">
        <v>246</v>
      </c>
      <c r="B152" s="127" t="s">
        <v>59</v>
      </c>
      <c r="C152" s="127" t="s">
        <v>323</v>
      </c>
      <c r="D152" s="234" t="s">
        <v>270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 x14ac:dyDescent="0.35">
      <c r="A153" s="127" t="s">
        <v>246</v>
      </c>
      <c r="B153" s="127" t="s">
        <v>64</v>
      </c>
      <c r="C153" s="127" t="s">
        <v>328</v>
      </c>
      <c r="D153" s="234" t="s">
        <v>270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 x14ac:dyDescent="0.35">
      <c r="A154" s="127" t="s">
        <v>246</v>
      </c>
      <c r="B154" s="127" t="s">
        <v>69</v>
      </c>
      <c r="C154" s="127" t="s">
        <v>333</v>
      </c>
      <c r="D154" s="234" t="s">
        <v>270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 x14ac:dyDescent="0.35">
      <c r="A155" s="127" t="s">
        <v>246</v>
      </c>
      <c r="B155" s="127" t="s">
        <v>55</v>
      </c>
      <c r="C155" s="127" t="s">
        <v>319</v>
      </c>
      <c r="D155" s="234" t="s">
        <v>270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 x14ac:dyDescent="0.35">
      <c r="A156" s="127" t="s">
        <v>246</v>
      </c>
      <c r="B156" s="127" t="s">
        <v>60</v>
      </c>
      <c r="C156" s="127" t="s">
        <v>324</v>
      </c>
      <c r="D156" s="234" t="s">
        <v>270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 x14ac:dyDescent="0.35">
      <c r="A157" s="127" t="s">
        <v>246</v>
      </c>
      <c r="B157" s="127" t="s">
        <v>65</v>
      </c>
      <c r="C157" s="127" t="s">
        <v>329</v>
      </c>
      <c r="D157" s="234" t="s">
        <v>270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 x14ac:dyDescent="0.35">
      <c r="A158" s="127" t="s">
        <v>246</v>
      </c>
      <c r="B158" s="127" t="s">
        <v>70</v>
      </c>
      <c r="C158" s="127" t="s">
        <v>334</v>
      </c>
      <c r="D158" s="234" t="s">
        <v>270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5" zeroHeight="1" x14ac:dyDescent="0.25"/>
  <cols>
    <col min="1" max="1" width="2.81640625" style="74" customWidth="1"/>
    <col min="2" max="2" width="15.1796875" style="74" customWidth="1"/>
    <col min="3" max="3" width="14.7265625" style="74" customWidth="1"/>
    <col min="4" max="4" width="5.81640625" style="74" hidden="1" customWidth="1"/>
    <col min="5" max="5" width="5.1796875" style="74" customWidth="1"/>
    <col min="6" max="12" width="12.7265625" style="74" customWidth="1"/>
    <col min="13" max="30" width="5.7265625" style="74" customWidth="1"/>
    <col min="31" max="31" width="11.453125" style="74" customWidth="1"/>
    <col min="32" max="16384" width="11.453125" style="74" hidden="1"/>
  </cols>
  <sheetData>
    <row r="1" spans="2:30" ht="75" customHeight="1" x14ac:dyDescent="0.25"/>
    <row r="2" spans="2:30" ht="23" x14ac:dyDescent="0.5">
      <c r="B2" s="83" t="s">
        <v>444</v>
      </c>
    </row>
    <row r="3" spans="2:30" ht="15" customHeight="1" x14ac:dyDescent="0.5">
      <c r="B3" s="83"/>
    </row>
    <row r="4" spans="2:30" ht="15" customHeight="1" x14ac:dyDescent="0.35">
      <c r="B4" s="84" t="s">
        <v>443</v>
      </c>
      <c r="C4" s="62" t="str">
        <f>Netzbetreiber!$D$9</f>
        <v>Netze BW GmbH</v>
      </c>
      <c r="D4" s="75"/>
      <c r="G4" s="75"/>
      <c r="I4" s="75"/>
      <c r="J4" s="76"/>
      <c r="M4" s="85" t="s">
        <v>540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4.5" x14ac:dyDescent="0.35">
      <c r="B5" s="86" t="s">
        <v>442</v>
      </c>
      <c r="C5" s="63" t="str">
        <f>Netzbetreiber!D28</f>
        <v>Netze BW</v>
      </c>
      <c r="D5" s="37"/>
      <c r="E5" s="75"/>
      <c r="F5" s="75"/>
      <c r="G5" s="75"/>
      <c r="I5" s="75"/>
      <c r="J5" s="75"/>
      <c r="K5" s="75"/>
      <c r="L5" s="75"/>
      <c r="M5" s="87" t="s">
        <v>508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4.5" x14ac:dyDescent="0.35">
      <c r="B6" s="84" t="s">
        <v>440</v>
      </c>
      <c r="C6" s="62" t="str">
        <f>Netzbetreiber!$D$11</f>
        <v>9870020100002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" thickBot="1" x14ac:dyDescent="0.4">
      <c r="B7" s="84" t="s">
        <v>134</v>
      </c>
      <c r="C7" s="57">
        <f>Netzbetreiber!$D$6</f>
        <v>44470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" thickBot="1" x14ac:dyDescent="0.4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8" t="s">
        <v>456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" thickBot="1" x14ac:dyDescent="0.4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465</v>
      </c>
      <c r="N9" s="90" t="s">
        <v>370</v>
      </c>
      <c r="O9" s="91" t="s">
        <v>371</v>
      </c>
      <c r="P9" s="91" t="s">
        <v>372</v>
      </c>
      <c r="Q9" s="91" t="s">
        <v>373</v>
      </c>
      <c r="R9" s="91" t="s">
        <v>374</v>
      </c>
      <c r="S9" s="91" t="s">
        <v>375</v>
      </c>
      <c r="T9" s="91" t="s">
        <v>376</v>
      </c>
      <c r="U9" s="91" t="s">
        <v>377</v>
      </c>
      <c r="V9" s="91" t="s">
        <v>378</v>
      </c>
      <c r="W9" s="91" t="s">
        <v>379</v>
      </c>
      <c r="X9" s="91" t="s">
        <v>380</v>
      </c>
      <c r="Y9" s="91" t="s">
        <v>381</v>
      </c>
      <c r="Z9" s="91" t="s">
        <v>382</v>
      </c>
      <c r="AA9" s="91" t="s">
        <v>383</v>
      </c>
      <c r="AB9" s="91" t="s">
        <v>384</v>
      </c>
      <c r="AC9" s="92" t="s">
        <v>385</v>
      </c>
      <c r="AD9" s="92" t="s">
        <v>427</v>
      </c>
    </row>
    <row r="10" spans="2:30" ht="72" customHeight="1" thickBot="1" x14ac:dyDescent="0.3">
      <c r="B10" s="363" t="s">
        <v>584</v>
      </c>
      <c r="C10" s="364"/>
      <c r="D10" s="93">
        <v>2</v>
      </c>
      <c r="E10" s="94" t="str">
        <f>IF(ISERROR(HLOOKUP(E$11,$M$9:$AD$35,$D10,0)),"",HLOOKUP(E$11,$M$9:$AD$35,$D10,0))</f>
        <v/>
      </c>
      <c r="F10" s="361" t="s">
        <v>396</v>
      </c>
      <c r="G10" s="361"/>
      <c r="H10" s="361"/>
      <c r="I10" s="361"/>
      <c r="J10" s="361"/>
      <c r="K10" s="361"/>
      <c r="L10" s="362"/>
      <c r="M10" s="95" t="s">
        <v>466</v>
      </c>
      <c r="N10" s="96" t="s">
        <v>467</v>
      </c>
      <c r="O10" s="97" t="s">
        <v>468</v>
      </c>
      <c r="P10" s="98" t="s">
        <v>469</v>
      </c>
      <c r="Q10" s="98" t="s">
        <v>470</v>
      </c>
      <c r="R10" s="98" t="s">
        <v>471</v>
      </c>
      <c r="S10" s="98" t="s">
        <v>472</v>
      </c>
      <c r="T10" s="98" t="s">
        <v>473</v>
      </c>
      <c r="U10" s="98" t="s">
        <v>474</v>
      </c>
      <c r="V10" s="98" t="s">
        <v>475</v>
      </c>
      <c r="W10" s="98" t="s">
        <v>476</v>
      </c>
      <c r="X10" s="98" t="s">
        <v>477</v>
      </c>
      <c r="Y10" s="98" t="s">
        <v>478</v>
      </c>
      <c r="Z10" s="98" t="s">
        <v>479</v>
      </c>
      <c r="AA10" s="98" t="s">
        <v>480</v>
      </c>
      <c r="AB10" s="98" t="s">
        <v>481</v>
      </c>
      <c r="AC10" s="99" t="s">
        <v>482</v>
      </c>
      <c r="AD10" s="100" t="s">
        <v>428</v>
      </c>
    </row>
    <row r="11" spans="2:30" ht="15" thickBot="1" x14ac:dyDescent="0.4">
      <c r="B11" s="101" t="s">
        <v>419</v>
      </c>
      <c r="C11" s="102"/>
      <c r="D11" s="103">
        <v>3</v>
      </c>
      <c r="E11" s="104"/>
      <c r="F11" s="105" t="s">
        <v>387</v>
      </c>
      <c r="G11" s="106" t="s">
        <v>388</v>
      </c>
      <c r="H11" s="106" t="s">
        <v>389</v>
      </c>
      <c r="I11" s="106" t="s">
        <v>390</v>
      </c>
      <c r="J11" s="106" t="s">
        <v>391</v>
      </c>
      <c r="K11" s="106" t="s">
        <v>392</v>
      </c>
      <c r="L11" s="107" t="s">
        <v>393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4.5" x14ac:dyDescent="0.35">
      <c r="B12" s="108" t="s">
        <v>397</v>
      </c>
      <c r="C12" s="109"/>
      <c r="D12" s="110">
        <v>4</v>
      </c>
      <c r="E12" s="313">
        <f>MIN(SUMPRODUCT($M$11:$AD$11,M12:AD12),1)</f>
        <v>1</v>
      </c>
      <c r="F12" s="310" t="s">
        <v>393</v>
      </c>
      <c r="G12" s="77" t="s">
        <v>393</v>
      </c>
      <c r="H12" s="77" t="s">
        <v>393</v>
      </c>
      <c r="I12" s="77" t="s">
        <v>393</v>
      </c>
      <c r="J12" s="77" t="s">
        <v>393</v>
      </c>
      <c r="K12" s="77" t="s">
        <v>393</v>
      </c>
      <c r="L12" s="78" t="s">
        <v>393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4.5" x14ac:dyDescent="0.35">
      <c r="B13" s="115" t="s">
        <v>398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393</v>
      </c>
      <c r="G13" s="79" t="s">
        <v>393</v>
      </c>
      <c r="H13" s="79" t="s">
        <v>393</v>
      </c>
      <c r="I13" s="79" t="s">
        <v>393</v>
      </c>
      <c r="J13" s="79" t="s">
        <v>393</v>
      </c>
      <c r="K13" s="79" t="s">
        <v>393</v>
      </c>
      <c r="L13" s="80" t="s">
        <v>393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4.5" x14ac:dyDescent="0.35">
      <c r="B14" s="115" t="s">
        <v>399</v>
      </c>
      <c r="C14" s="116"/>
      <c r="D14" s="110">
        <v>6</v>
      </c>
      <c r="E14" s="314">
        <f t="shared" si="0"/>
        <v>0</v>
      </c>
      <c r="F14" s="311" t="s">
        <v>393</v>
      </c>
      <c r="G14" s="79" t="s">
        <v>400</v>
      </c>
      <c r="H14" s="79" t="s">
        <v>400</v>
      </c>
      <c r="I14" s="79" t="s">
        <v>400</v>
      </c>
      <c r="J14" s="79" t="s">
        <v>400</v>
      </c>
      <c r="K14" s="79" t="s">
        <v>400</v>
      </c>
      <c r="L14" s="80" t="s">
        <v>400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4.5" x14ac:dyDescent="0.35">
      <c r="B15" s="115" t="s">
        <v>401</v>
      </c>
      <c r="C15" s="116"/>
      <c r="D15" s="110">
        <v>7</v>
      </c>
      <c r="E15" s="314">
        <f t="shared" si="0"/>
        <v>0</v>
      </c>
      <c r="F15" s="311" t="s">
        <v>400</v>
      </c>
      <c r="G15" s="79" t="s">
        <v>392</v>
      </c>
      <c r="H15" s="79" t="s">
        <v>400</v>
      </c>
      <c r="I15" s="79" t="s">
        <v>400</v>
      </c>
      <c r="J15" s="79" t="s">
        <v>400</v>
      </c>
      <c r="K15" s="79" t="s">
        <v>400</v>
      </c>
      <c r="L15" s="80" t="s">
        <v>400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4.5" x14ac:dyDescent="0.35">
      <c r="B16" s="120" t="s">
        <v>413</v>
      </c>
      <c r="C16" s="116"/>
      <c r="D16" s="110">
        <v>8</v>
      </c>
      <c r="E16" s="314">
        <f t="shared" si="0"/>
        <v>1</v>
      </c>
      <c r="F16" s="311" t="s">
        <v>400</v>
      </c>
      <c r="G16" s="79" t="s">
        <v>400</v>
      </c>
      <c r="H16" s="79" t="s">
        <v>400</v>
      </c>
      <c r="I16" s="79" t="s">
        <v>400</v>
      </c>
      <c r="J16" s="79" t="s">
        <v>393</v>
      </c>
      <c r="K16" s="79" t="s">
        <v>400</v>
      </c>
      <c r="L16" s="80" t="s">
        <v>400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4.5" x14ac:dyDescent="0.35">
      <c r="B17" s="120" t="s">
        <v>414</v>
      </c>
      <c r="C17" s="116"/>
      <c r="D17" s="110">
        <v>9</v>
      </c>
      <c r="E17" s="314">
        <f t="shared" si="0"/>
        <v>1</v>
      </c>
      <c r="F17" s="311" t="s">
        <v>400</v>
      </c>
      <c r="G17" s="79" t="s">
        <v>400</v>
      </c>
      <c r="H17" s="79" t="s">
        <v>400</v>
      </c>
      <c r="I17" s="79" t="s">
        <v>400</v>
      </c>
      <c r="J17" s="79" t="s">
        <v>400</v>
      </c>
      <c r="K17" s="79" t="s">
        <v>400</v>
      </c>
      <c r="L17" s="80" t="s">
        <v>393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4.5" x14ac:dyDescent="0.35">
      <c r="B18" s="120" t="s">
        <v>415</v>
      </c>
      <c r="C18" s="116"/>
      <c r="D18" s="110">
        <v>10</v>
      </c>
      <c r="E18" s="314">
        <f t="shared" si="0"/>
        <v>1</v>
      </c>
      <c r="F18" s="311" t="s">
        <v>393</v>
      </c>
      <c r="G18" s="79" t="s">
        <v>400</v>
      </c>
      <c r="H18" s="79" t="s">
        <v>400</v>
      </c>
      <c r="I18" s="79" t="s">
        <v>400</v>
      </c>
      <c r="J18" s="79" t="s">
        <v>400</v>
      </c>
      <c r="K18" s="79" t="s">
        <v>400</v>
      </c>
      <c r="L18" s="80" t="s">
        <v>400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4.5" x14ac:dyDescent="0.35">
      <c r="B19" s="338" t="s">
        <v>653</v>
      </c>
      <c r="C19" s="339"/>
      <c r="D19" s="110"/>
      <c r="E19" s="314">
        <v>1</v>
      </c>
      <c r="F19" s="311" t="s">
        <v>393</v>
      </c>
      <c r="G19" s="79" t="s">
        <v>393</v>
      </c>
      <c r="H19" s="79" t="s">
        <v>393</v>
      </c>
      <c r="I19" s="79" t="s">
        <v>393</v>
      </c>
      <c r="J19" s="79" t="s">
        <v>393</v>
      </c>
      <c r="K19" s="79" t="s">
        <v>393</v>
      </c>
      <c r="L19" s="80" t="s">
        <v>393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4.5" x14ac:dyDescent="0.35">
      <c r="B20" s="120" t="s">
        <v>402</v>
      </c>
      <c r="C20" s="116"/>
      <c r="D20" s="110">
        <v>11</v>
      </c>
      <c r="E20" s="314">
        <f t="shared" si="0"/>
        <v>1</v>
      </c>
      <c r="F20" s="311" t="s">
        <v>393</v>
      </c>
      <c r="G20" s="79" t="s">
        <v>393</v>
      </c>
      <c r="H20" s="79" t="s">
        <v>393</v>
      </c>
      <c r="I20" s="79" t="s">
        <v>393</v>
      </c>
      <c r="J20" s="79" t="s">
        <v>393</v>
      </c>
      <c r="K20" s="79" t="s">
        <v>393</v>
      </c>
      <c r="L20" s="80" t="s">
        <v>393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4.5" x14ac:dyDescent="0.35">
      <c r="B21" s="120" t="s">
        <v>651</v>
      </c>
      <c r="C21" s="116"/>
      <c r="D21" s="110">
        <v>12</v>
      </c>
      <c r="E21" s="314">
        <f t="shared" si="0"/>
        <v>1</v>
      </c>
      <c r="F21" s="311" t="s">
        <v>400</v>
      </c>
      <c r="G21" s="79" t="s">
        <v>400</v>
      </c>
      <c r="H21" s="79" t="s">
        <v>400</v>
      </c>
      <c r="I21" s="79" t="s">
        <v>393</v>
      </c>
      <c r="J21" s="79" t="s">
        <v>400</v>
      </c>
      <c r="K21" s="79" t="s">
        <v>400</v>
      </c>
      <c r="L21" s="80" t="s">
        <v>400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4.5" x14ac:dyDescent="0.35">
      <c r="B22" s="120" t="s">
        <v>416</v>
      </c>
      <c r="C22" s="116"/>
      <c r="D22" s="110">
        <v>13</v>
      </c>
      <c r="E22" s="314">
        <f t="shared" si="0"/>
        <v>1</v>
      </c>
      <c r="F22" s="311" t="s">
        <v>400</v>
      </c>
      <c r="G22" s="79" t="s">
        <v>400</v>
      </c>
      <c r="H22" s="79" t="s">
        <v>400</v>
      </c>
      <c r="I22" s="79" t="s">
        <v>400</v>
      </c>
      <c r="J22" s="79" t="s">
        <v>400</v>
      </c>
      <c r="K22" s="79" t="s">
        <v>400</v>
      </c>
      <c r="L22" s="80" t="s">
        <v>393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4.5" x14ac:dyDescent="0.35">
      <c r="B23" s="120" t="s">
        <v>417</v>
      </c>
      <c r="C23" s="116"/>
      <c r="D23" s="110">
        <v>14</v>
      </c>
      <c r="E23" s="314">
        <f t="shared" si="0"/>
        <v>1</v>
      </c>
      <c r="F23" s="311" t="s">
        <v>393</v>
      </c>
      <c r="G23" s="79" t="s">
        <v>400</v>
      </c>
      <c r="H23" s="79" t="s">
        <v>400</v>
      </c>
      <c r="I23" s="79" t="s">
        <v>400</v>
      </c>
      <c r="J23" s="79" t="s">
        <v>400</v>
      </c>
      <c r="K23" s="79" t="s">
        <v>400</v>
      </c>
      <c r="L23" s="80" t="s">
        <v>400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4.5" x14ac:dyDescent="0.35">
      <c r="B24" s="115" t="s">
        <v>418</v>
      </c>
      <c r="C24" s="116"/>
      <c r="D24" s="110">
        <v>15</v>
      </c>
      <c r="E24" s="314">
        <f t="shared" si="0"/>
        <v>0</v>
      </c>
      <c r="F24" s="311" t="s">
        <v>400</v>
      </c>
      <c r="G24" s="79" t="s">
        <v>400</v>
      </c>
      <c r="H24" s="79" t="s">
        <v>400</v>
      </c>
      <c r="I24" s="79" t="s">
        <v>393</v>
      </c>
      <c r="J24" s="79" t="s">
        <v>400</v>
      </c>
      <c r="K24" s="79" t="s">
        <v>400</v>
      </c>
      <c r="L24" s="80" t="s">
        <v>400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4.5" x14ac:dyDescent="0.35">
      <c r="B25" s="115" t="s">
        <v>403</v>
      </c>
      <c r="C25" s="116"/>
      <c r="D25" s="110">
        <v>16</v>
      </c>
      <c r="E25" s="314">
        <f t="shared" si="0"/>
        <v>0</v>
      </c>
      <c r="F25" s="311" t="s">
        <v>393</v>
      </c>
      <c r="G25" s="79" t="s">
        <v>393</v>
      </c>
      <c r="H25" s="79" t="s">
        <v>393</v>
      </c>
      <c r="I25" s="79" t="s">
        <v>393</v>
      </c>
      <c r="J25" s="79" t="s">
        <v>393</v>
      </c>
      <c r="K25" s="79" t="s">
        <v>393</v>
      </c>
      <c r="L25" s="80" t="s">
        <v>393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4.5" x14ac:dyDescent="0.35">
      <c r="B26" s="115" t="s">
        <v>404</v>
      </c>
      <c r="C26" s="116"/>
      <c r="D26" s="110">
        <v>17</v>
      </c>
      <c r="E26" s="314">
        <f t="shared" si="0"/>
        <v>0</v>
      </c>
      <c r="F26" s="311" t="s">
        <v>393</v>
      </c>
      <c r="G26" s="79" t="s">
        <v>393</v>
      </c>
      <c r="H26" s="79" t="s">
        <v>393</v>
      </c>
      <c r="I26" s="79" t="s">
        <v>393</v>
      </c>
      <c r="J26" s="79" t="s">
        <v>393</v>
      </c>
      <c r="K26" s="79" t="s">
        <v>393</v>
      </c>
      <c r="L26" s="80" t="s">
        <v>393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4.5" x14ac:dyDescent="0.35">
      <c r="B27" s="338" t="s">
        <v>652</v>
      </c>
      <c r="C27" s="339"/>
      <c r="D27" s="110"/>
      <c r="E27" s="314">
        <v>1</v>
      </c>
      <c r="F27" s="311" t="s">
        <v>393</v>
      </c>
      <c r="G27" s="79" t="s">
        <v>393</v>
      </c>
      <c r="H27" s="79" t="s">
        <v>393</v>
      </c>
      <c r="I27" s="79" t="s">
        <v>393</v>
      </c>
      <c r="J27" s="79" t="s">
        <v>393</v>
      </c>
      <c r="K27" s="79" t="s">
        <v>393</v>
      </c>
      <c r="L27" s="80" t="s">
        <v>393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4.5" x14ac:dyDescent="0.35">
      <c r="B28" s="120" t="s">
        <v>405</v>
      </c>
      <c r="C28" s="116"/>
      <c r="D28" s="110">
        <v>18</v>
      </c>
      <c r="E28" s="314">
        <f t="shared" si="0"/>
        <v>1</v>
      </c>
      <c r="F28" s="311" t="s">
        <v>393</v>
      </c>
      <c r="G28" s="79" t="s">
        <v>393</v>
      </c>
      <c r="H28" s="79" t="s">
        <v>393</v>
      </c>
      <c r="I28" s="79" t="s">
        <v>393</v>
      </c>
      <c r="J28" s="79" t="s">
        <v>393</v>
      </c>
      <c r="K28" s="79" t="s">
        <v>393</v>
      </c>
      <c r="L28" s="80" t="s">
        <v>393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4.5" x14ac:dyDescent="0.35">
      <c r="B29" s="338" t="s">
        <v>406</v>
      </c>
      <c r="C29" s="339"/>
      <c r="D29" s="340">
        <v>19</v>
      </c>
      <c r="E29" s="341">
        <v>1</v>
      </c>
      <c r="F29" s="311" t="s">
        <v>393</v>
      </c>
      <c r="G29" s="311" t="s">
        <v>393</v>
      </c>
      <c r="H29" s="311" t="s">
        <v>393</v>
      </c>
      <c r="I29" s="311" t="s">
        <v>393</v>
      </c>
      <c r="J29" s="311" t="s">
        <v>393</v>
      </c>
      <c r="K29" s="311" t="s">
        <v>393</v>
      </c>
      <c r="L29" s="311" t="s">
        <v>393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4.5" x14ac:dyDescent="0.35">
      <c r="B30" s="115" t="s">
        <v>407</v>
      </c>
      <c r="C30" s="116"/>
      <c r="D30" s="110">
        <v>20</v>
      </c>
      <c r="E30" s="314">
        <f t="shared" si="0"/>
        <v>0</v>
      </c>
      <c r="F30" s="311" t="s">
        <v>393</v>
      </c>
      <c r="G30" s="79" t="s">
        <v>393</v>
      </c>
      <c r="H30" s="79" t="s">
        <v>393</v>
      </c>
      <c r="I30" s="79" t="s">
        <v>393</v>
      </c>
      <c r="J30" s="79" t="s">
        <v>393</v>
      </c>
      <c r="K30" s="79" t="s">
        <v>393</v>
      </c>
      <c r="L30" s="80" t="s">
        <v>393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4.5" x14ac:dyDescent="0.35">
      <c r="B31" s="115" t="s">
        <v>408</v>
      </c>
      <c r="C31" s="116"/>
      <c r="D31" s="110">
        <v>21</v>
      </c>
      <c r="E31" s="314">
        <f t="shared" si="0"/>
        <v>0</v>
      </c>
      <c r="F31" s="311" t="s">
        <v>400</v>
      </c>
      <c r="G31" s="79" t="s">
        <v>400</v>
      </c>
      <c r="H31" s="79" t="s">
        <v>393</v>
      </c>
      <c r="I31" s="79" t="s">
        <v>400</v>
      </c>
      <c r="J31" s="79" t="s">
        <v>400</v>
      </c>
      <c r="K31" s="79" t="s">
        <v>400</v>
      </c>
      <c r="L31" s="80" t="s">
        <v>400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4.5" x14ac:dyDescent="0.35">
      <c r="B32" s="115" t="s">
        <v>409</v>
      </c>
      <c r="C32" s="116"/>
      <c r="D32" s="110">
        <v>22</v>
      </c>
      <c r="E32" s="314">
        <f t="shared" si="0"/>
        <v>0</v>
      </c>
      <c r="F32" s="311" t="s">
        <v>392</v>
      </c>
      <c r="G32" s="79" t="s">
        <v>392</v>
      </c>
      <c r="H32" s="79" t="s">
        <v>392</v>
      </c>
      <c r="I32" s="79" t="s">
        <v>392</v>
      </c>
      <c r="J32" s="79" t="s">
        <v>392</v>
      </c>
      <c r="K32" s="79" t="s">
        <v>392</v>
      </c>
      <c r="L32" s="80" t="s">
        <v>393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4.5" x14ac:dyDescent="0.35">
      <c r="B33" s="120" t="s">
        <v>410</v>
      </c>
      <c r="C33" s="116"/>
      <c r="D33" s="110">
        <v>23</v>
      </c>
      <c r="E33" s="314">
        <f t="shared" si="0"/>
        <v>1</v>
      </c>
      <c r="F33" s="311" t="s">
        <v>393</v>
      </c>
      <c r="G33" s="79" t="s">
        <v>393</v>
      </c>
      <c r="H33" s="79" t="s">
        <v>393</v>
      </c>
      <c r="I33" s="79" t="s">
        <v>393</v>
      </c>
      <c r="J33" s="79" t="s">
        <v>393</v>
      </c>
      <c r="K33" s="79" t="s">
        <v>393</v>
      </c>
      <c r="L33" s="80" t="s">
        <v>393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4.5" x14ac:dyDescent="0.35">
      <c r="B34" s="120" t="s">
        <v>411</v>
      </c>
      <c r="C34" s="116"/>
      <c r="D34" s="110">
        <v>24</v>
      </c>
      <c r="E34" s="314">
        <f t="shared" si="0"/>
        <v>1</v>
      </c>
      <c r="F34" s="311" t="s">
        <v>393</v>
      </c>
      <c r="G34" s="79" t="s">
        <v>393</v>
      </c>
      <c r="H34" s="79" t="s">
        <v>393</v>
      </c>
      <c r="I34" s="79" t="s">
        <v>393</v>
      </c>
      <c r="J34" s="79" t="s">
        <v>393</v>
      </c>
      <c r="K34" s="79" t="s">
        <v>393</v>
      </c>
      <c r="L34" s="80" t="s">
        <v>393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" thickBot="1" x14ac:dyDescent="0.4">
      <c r="B35" s="121" t="s">
        <v>412</v>
      </c>
      <c r="C35" s="122"/>
      <c r="D35" s="123">
        <v>25</v>
      </c>
      <c r="E35" s="315">
        <f t="shared" si="0"/>
        <v>0</v>
      </c>
      <c r="F35" s="312" t="s">
        <v>392</v>
      </c>
      <c r="G35" s="81" t="s">
        <v>392</v>
      </c>
      <c r="H35" s="81" t="s">
        <v>392</v>
      </c>
      <c r="I35" s="81" t="s">
        <v>392</v>
      </c>
      <c r="J35" s="81" t="s">
        <v>392</v>
      </c>
      <c r="K35" s="81" t="s">
        <v>392</v>
      </c>
      <c r="L35" s="82" t="s">
        <v>393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 x14ac:dyDescent="0.25"/>
    <row r="37" spans="2:30" x14ac:dyDescent="0.25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53125" defaultRowHeight="14.5" x14ac:dyDescent="0.35"/>
  <cols>
    <col min="1" max="1" width="9.7265625" style="256" customWidth="1"/>
    <col min="2" max="2" width="7" style="257" customWidth="1"/>
    <col min="3" max="3" width="27.7265625" style="236" customWidth="1"/>
    <col min="4" max="10" width="8.81640625" style="236" customWidth="1"/>
    <col min="11" max="14" width="11.453125" style="236" customWidth="1"/>
    <col min="15" max="15" width="12.26953125" style="127" customWidth="1"/>
    <col min="16" max="16" width="16.54296875" style="236" customWidth="1"/>
    <col min="17" max="16384" width="11.453125" style="236"/>
  </cols>
  <sheetData>
    <row r="1" spans="1:16" s="235" customFormat="1" x14ac:dyDescent="0.35">
      <c r="A1" s="130" t="s">
        <v>453</v>
      </c>
      <c r="B1" s="127"/>
      <c r="D1" s="216" t="s">
        <v>546</v>
      </c>
    </row>
    <row r="2" spans="1:16" x14ac:dyDescent="0.35">
      <c r="A2" s="236"/>
      <c r="B2" s="235" t="s">
        <v>454</v>
      </c>
    </row>
    <row r="3" spans="1:16" ht="20.149999999999999" customHeight="1" x14ac:dyDescent="0.35">
      <c r="A3" s="365" t="s">
        <v>250</v>
      </c>
      <c r="B3" s="237" t="s">
        <v>87</v>
      </c>
      <c r="C3" s="238"/>
      <c r="D3" s="367" t="s">
        <v>455</v>
      </c>
      <c r="E3" s="368"/>
      <c r="F3" s="368"/>
      <c r="G3" s="368"/>
      <c r="H3" s="368"/>
      <c r="I3" s="368"/>
      <c r="J3" s="369"/>
      <c r="K3" s="239"/>
      <c r="L3" s="239"/>
      <c r="M3" s="239"/>
      <c r="N3" s="239"/>
      <c r="O3" s="240"/>
      <c r="P3" s="239"/>
    </row>
    <row r="4" spans="1:16" ht="20.149999999999999" customHeight="1" x14ac:dyDescent="0.35">
      <c r="A4" s="366"/>
      <c r="B4" s="241"/>
      <c r="C4" s="242"/>
      <c r="D4" s="243" t="s">
        <v>88</v>
      </c>
      <c r="E4" s="243" t="s">
        <v>89</v>
      </c>
      <c r="F4" s="243" t="s">
        <v>90</v>
      </c>
      <c r="G4" s="243" t="s">
        <v>91</v>
      </c>
      <c r="H4" s="243" t="s">
        <v>92</v>
      </c>
      <c r="I4" s="243" t="s">
        <v>93</v>
      </c>
      <c r="J4" s="243" t="s">
        <v>94</v>
      </c>
      <c r="K4" s="239"/>
      <c r="L4" s="239"/>
      <c r="M4" s="239"/>
      <c r="N4" s="239"/>
      <c r="O4" s="240"/>
      <c r="P4" s="239"/>
    </row>
    <row r="5" spans="1:16" ht="31.5" customHeight="1" x14ac:dyDescent="0.35">
      <c r="A5" s="244"/>
      <c r="B5" s="245" t="s">
        <v>95</v>
      </c>
      <c r="C5" s="242"/>
      <c r="D5" s="243" t="s">
        <v>96</v>
      </c>
      <c r="E5" s="243" t="s">
        <v>97</v>
      </c>
      <c r="F5" s="243" t="s">
        <v>98</v>
      </c>
      <c r="G5" s="243" t="s">
        <v>99</v>
      </c>
      <c r="H5" s="243" t="s">
        <v>100</v>
      </c>
      <c r="I5" s="243" t="s">
        <v>101</v>
      </c>
      <c r="J5" s="243" t="s">
        <v>102</v>
      </c>
      <c r="K5" s="243" t="s">
        <v>103</v>
      </c>
      <c r="L5" s="244" t="s">
        <v>104</v>
      </c>
      <c r="M5" s="244" t="s">
        <v>105</v>
      </c>
      <c r="N5" s="246" t="s">
        <v>148</v>
      </c>
      <c r="O5" s="246" t="s">
        <v>252</v>
      </c>
      <c r="P5" s="247" t="s">
        <v>251</v>
      </c>
    </row>
    <row r="6" spans="1:16" ht="20.149999999999999" customHeight="1" x14ac:dyDescent="0.35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 x14ac:dyDescent="0.35">
      <c r="A7" s="250">
        <v>1</v>
      </c>
      <c r="B7" s="243" t="s">
        <v>106</v>
      </c>
      <c r="C7" s="251" t="s">
        <v>107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103</v>
      </c>
      <c r="M7" s="253">
        <f t="shared" ref="M7:M21" si="0">MAX(D7:J7)</f>
        <v>1</v>
      </c>
      <c r="N7" s="254" t="s">
        <v>366</v>
      </c>
      <c r="O7" s="249"/>
      <c r="P7" s="243"/>
    </row>
    <row r="8" spans="1:16" ht="21" customHeight="1" x14ac:dyDescent="0.35">
      <c r="A8" s="250">
        <v>2</v>
      </c>
      <c r="B8" s="243" t="s">
        <v>108</v>
      </c>
      <c r="C8" s="251" t="s">
        <v>109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103</v>
      </c>
      <c r="M8" s="253">
        <f t="shared" si="0"/>
        <v>1</v>
      </c>
      <c r="N8" s="254" t="s">
        <v>366</v>
      </c>
      <c r="O8" s="249"/>
      <c r="P8" s="243"/>
    </row>
    <row r="9" spans="1:16" ht="21" customHeight="1" x14ac:dyDescent="0.35">
      <c r="A9" s="250">
        <v>3</v>
      </c>
      <c r="B9" s="243" t="s">
        <v>248</v>
      </c>
      <c r="C9" s="255" t="s">
        <v>6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103</v>
      </c>
      <c r="M9" s="253">
        <f t="shared" ref="M9" si="1">MAX(D9:J9)</f>
        <v>1</v>
      </c>
      <c r="N9" s="254" t="s">
        <v>6</v>
      </c>
      <c r="O9" s="249"/>
      <c r="P9" s="243"/>
    </row>
    <row r="10" spans="1:16" x14ac:dyDescent="0.35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7.5" x14ac:dyDescent="0.35">
      <c r="A11" s="250">
        <v>4</v>
      </c>
      <c r="B11" s="243" t="s">
        <v>110</v>
      </c>
      <c r="C11" s="259" t="s">
        <v>111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97</v>
      </c>
      <c r="M11" s="253">
        <f t="shared" si="0"/>
        <v>1.0522626697461936</v>
      </c>
      <c r="N11" s="254" t="s">
        <v>255</v>
      </c>
      <c r="O11" s="249" t="s">
        <v>253</v>
      </c>
      <c r="P11" s="243"/>
    </row>
    <row r="12" spans="1:16" x14ac:dyDescent="0.35">
      <c r="A12" s="250">
        <v>5</v>
      </c>
      <c r="B12" s="243" t="s">
        <v>112</v>
      </c>
      <c r="C12" s="259" t="s">
        <v>113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96</v>
      </c>
      <c r="M12" s="253">
        <f t="shared" si="0"/>
        <v>1.0358469949391176</v>
      </c>
      <c r="N12" s="254" t="s">
        <v>255</v>
      </c>
      <c r="O12" s="249" t="s">
        <v>253</v>
      </c>
      <c r="P12" s="243"/>
    </row>
    <row r="13" spans="1:16" x14ac:dyDescent="0.35">
      <c r="A13" s="250">
        <v>6</v>
      </c>
      <c r="B13" s="243" t="s">
        <v>114</v>
      </c>
      <c r="C13" s="259" t="s">
        <v>115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96</v>
      </c>
      <c r="M13" s="253">
        <f t="shared" si="0"/>
        <v>1.069856584592316</v>
      </c>
      <c r="N13" s="254" t="s">
        <v>255</v>
      </c>
      <c r="O13" s="249" t="s">
        <v>253</v>
      </c>
      <c r="P13" s="243"/>
    </row>
    <row r="14" spans="1:16" ht="21" customHeight="1" x14ac:dyDescent="0.35">
      <c r="A14" s="250">
        <v>7</v>
      </c>
      <c r="B14" s="243" t="s">
        <v>116</v>
      </c>
      <c r="C14" s="259" t="s">
        <v>117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96</v>
      </c>
      <c r="M14" s="253">
        <f t="shared" si="0"/>
        <v>1.1052461688999999</v>
      </c>
      <c r="N14" s="254" t="s">
        <v>255</v>
      </c>
      <c r="O14" s="249" t="s">
        <v>253</v>
      </c>
      <c r="P14" s="243"/>
    </row>
    <row r="15" spans="1:16" ht="21" customHeight="1" x14ac:dyDescent="0.35">
      <c r="A15" s="250">
        <v>8</v>
      </c>
      <c r="B15" s="243" t="s">
        <v>118</v>
      </c>
      <c r="C15" s="259" t="s">
        <v>119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97</v>
      </c>
      <c r="M15" s="253">
        <f t="shared" si="0"/>
        <v>1.0389446761000001</v>
      </c>
      <c r="N15" s="254" t="s">
        <v>255</v>
      </c>
      <c r="O15" s="249" t="s">
        <v>253</v>
      </c>
      <c r="P15" s="243"/>
    </row>
    <row r="16" spans="1:16" ht="21" customHeight="1" x14ac:dyDescent="0.35">
      <c r="A16" s="250">
        <v>9</v>
      </c>
      <c r="B16" s="243" t="s">
        <v>124</v>
      </c>
      <c r="C16" s="259" t="s">
        <v>125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98</v>
      </c>
      <c r="M16" s="253">
        <f>MAX(D16:J16)</f>
        <v>1.2706602107</v>
      </c>
      <c r="N16" s="254" t="s">
        <v>255</v>
      </c>
      <c r="O16" s="249" t="s">
        <v>253</v>
      </c>
      <c r="P16" s="243"/>
    </row>
    <row r="17" spans="1:16" ht="21" customHeight="1" x14ac:dyDescent="0.35">
      <c r="A17" s="250">
        <v>10</v>
      </c>
      <c r="B17" s="243" t="s">
        <v>120</v>
      </c>
      <c r="C17" s="260" t="s">
        <v>121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101</v>
      </c>
      <c r="M17" s="253">
        <f t="shared" si="0"/>
        <v>1.0355882019</v>
      </c>
      <c r="N17" s="254" t="s">
        <v>255</v>
      </c>
      <c r="O17" s="249" t="s">
        <v>254</v>
      </c>
      <c r="P17" s="243" t="s">
        <v>118</v>
      </c>
    </row>
    <row r="18" spans="1:16" ht="21" customHeight="1" x14ac:dyDescent="0.35">
      <c r="A18" s="250">
        <v>11</v>
      </c>
      <c r="B18" s="243" t="s">
        <v>122</v>
      </c>
      <c r="C18" s="260" t="s">
        <v>123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100</v>
      </c>
      <c r="M18" s="253">
        <f t="shared" si="0"/>
        <v>1.1401797148999999</v>
      </c>
      <c r="N18" s="254" t="s">
        <v>255</v>
      </c>
      <c r="O18" s="249" t="s">
        <v>254</v>
      </c>
      <c r="P18" s="243" t="s">
        <v>124</v>
      </c>
    </row>
    <row r="19" spans="1:16" ht="21" customHeight="1" x14ac:dyDescent="0.35">
      <c r="A19" s="250">
        <v>12</v>
      </c>
      <c r="B19" s="243" t="s">
        <v>126</v>
      </c>
      <c r="C19" s="260" t="s">
        <v>127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99</v>
      </c>
      <c r="M19" s="253">
        <f t="shared" si="0"/>
        <v>1.0552346931000001</v>
      </c>
      <c r="N19" s="254" t="s">
        <v>255</v>
      </c>
      <c r="O19" s="249" t="s">
        <v>254</v>
      </c>
      <c r="P19" s="243" t="s">
        <v>110</v>
      </c>
    </row>
    <row r="20" spans="1:16" ht="21" customHeight="1" x14ac:dyDescent="0.35">
      <c r="A20" s="250">
        <v>13</v>
      </c>
      <c r="B20" s="243" t="s">
        <v>128</v>
      </c>
      <c r="C20" s="260" t="s">
        <v>129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96</v>
      </c>
      <c r="M20" s="253">
        <f t="shared" si="0"/>
        <v>1.0865859003</v>
      </c>
      <c r="N20" s="254" t="s">
        <v>255</v>
      </c>
      <c r="O20" s="249" t="s">
        <v>254</v>
      </c>
      <c r="P20" s="243" t="s">
        <v>112</v>
      </c>
    </row>
    <row r="21" spans="1:16" ht="24.75" customHeight="1" x14ac:dyDescent="0.35">
      <c r="A21" s="250">
        <v>14</v>
      </c>
      <c r="B21" s="243" t="s">
        <v>130</v>
      </c>
      <c r="C21" s="260" t="s">
        <v>131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97</v>
      </c>
      <c r="M21" s="253">
        <f t="shared" si="0"/>
        <v>1.0522626697461936</v>
      </c>
      <c r="N21" s="254" t="s">
        <v>255</v>
      </c>
      <c r="O21" s="249" t="s">
        <v>254</v>
      </c>
      <c r="P21" s="243" t="s">
        <v>118</v>
      </c>
    </row>
    <row r="22" spans="1:16" ht="25" x14ac:dyDescent="0.35">
      <c r="A22" s="250">
        <v>15</v>
      </c>
      <c r="B22" s="243" t="s">
        <v>132</v>
      </c>
      <c r="C22" s="261" t="s">
        <v>133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97</v>
      </c>
      <c r="M22" s="253">
        <f>MAX(D22:J22)</f>
        <v>1.03</v>
      </c>
      <c r="N22" s="254" t="s">
        <v>255</v>
      </c>
      <c r="O22" s="249" t="s">
        <v>254</v>
      </c>
      <c r="P22" s="243"/>
    </row>
    <row r="29" spans="1:16" x14ac:dyDescent="0.35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B074B925966448DBEEF7F5DCCE836" ma:contentTypeVersion="11" ma:contentTypeDescription="Create a new document." ma:contentTypeScope="" ma:versionID="c41ee5c201c45b4bb2d6a0d57afa581d">
  <xsd:schema xmlns:xsd="http://www.w3.org/2001/XMLSchema" xmlns:xs="http://www.w3.org/2001/XMLSchema" xmlns:p="http://schemas.microsoft.com/office/2006/metadata/properties" xmlns:ns3="ff62da1b-0c5f-4f5c-a8dd-3c89976c1670" xmlns:ns4="eb152314-c955-401a-af59-0801ccc755bc" targetNamespace="http://schemas.microsoft.com/office/2006/metadata/properties" ma:root="true" ma:fieldsID="eadf48056c1c75d94fd6c71a5b99fab2" ns3:_="" ns4:_="">
    <xsd:import namespace="ff62da1b-0c5f-4f5c-a8dd-3c89976c1670"/>
    <xsd:import namespace="eb152314-c955-401a-af59-0801ccc755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2da1b-0c5f-4f5c-a8dd-3c89976c1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52314-c955-401a-af59-0801ccc75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f62da1b-0c5f-4f5c-a8dd-3c89976c1670"/>
    <ds:schemaRef ds:uri="eb152314-c955-401a-af59-0801ccc755b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D6490-C567-4B3F-A8B9-B9171C1F1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2da1b-0c5f-4f5c-a8dd-3c89976c1670"/>
    <ds:schemaRef ds:uri="eb152314-c955-401a-af59-0801ccc75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Krämer Steffen</cp:lastModifiedBy>
  <cp:lastPrinted>2015-03-20T22:59:10Z</cp:lastPrinted>
  <dcterms:created xsi:type="dcterms:W3CDTF">2015-01-15T05:25:41Z</dcterms:created>
  <dcterms:modified xsi:type="dcterms:W3CDTF">2021-10-19T12:37:11Z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0x010100C32B074B925966448DBEEF7F5DCCE836</vt:lpwstr>
  </property>
</Properties>
</file>