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8" codeName="{00000000-0000-0000-0000-000000000000}"/>
  <workbookPr codeName="ThisWorkbook" defaultThemeVersion="166925"/>
  <mc:AlternateContent xmlns:mc="http://schemas.openxmlformats.org/markup-compatibility/2006">
    <mc:Choice Requires="x15">
      <x15ac:absPath xmlns:x15ac="http://schemas.microsoft.com/office/spreadsheetml/2010/11/ac" url="https://mtruapehu.sharepoint.com/sites/commercial/snowschool/Shared Documents/Schools and groups/1 - Schools and groups/2020/"/>
    </mc:Choice>
  </mc:AlternateContent>
  <xr:revisionPtr revIDLastSave="25" documentId="8_{807E5960-B67A-4294-BE4F-261D4F51472C}" xr6:coauthVersionLast="45" xr6:coauthVersionMax="45" xr10:uidLastSave="{4C83AD95-C754-46E9-BA52-5190B0786DEF}"/>
  <workbookProtection workbookAlgorithmName="SHA-512" workbookHashValue="DnaqSpuYzxJlCy39ebVJBB0ikSZ1fo0F2bnFL9xoCyHURt1EDW8huKKKyhGyReggW2IAdhEU+VX5V0Np8RPurw==" workbookSaltValue="j1jF+i03QBTPUiFVv8A0yw==" workbookSpinCount="100000" lockStructure="1"/>
  <bookViews>
    <workbookView xWindow="-120" yWindow="-120" windowWidth="19440" windowHeight="11040" xr2:uid="{B2B65021-1674-4BBF-BD46-8B246B270047}"/>
  </bookViews>
  <sheets>
    <sheet name="Booking form" sheetId="2" r:id="rId1"/>
    <sheet name="Lines" sheetId="5" state="hidden" r:id="rId2"/>
    <sheet name="Prices" sheetId="3" state="hidden" r:id="rId3"/>
    <sheet name="Holidays" sheetId="4" state="hidden" r:id="rId4"/>
  </sheets>
  <externalReferences>
    <externalReference r:id="rId5"/>
  </externalReferences>
  <definedNames>
    <definedName name="regions">[1]Parameters!$A$2:$A$22</definedName>
    <definedName name="schooltype">[1]Parameters!$E$2:$E$4</definedName>
    <definedName name="skiarea">[1]Parameters!$C$2:$C$3</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7" i="2" l="1"/>
  <c r="G56" i="2"/>
  <c r="D56" i="2"/>
  <c r="G49" i="2"/>
  <c r="D49" i="2"/>
  <c r="G69" i="2" l="1"/>
  <c r="M79" i="2"/>
  <c r="L79" i="2"/>
  <c r="M59" i="2"/>
  <c r="M52" i="2"/>
  <c r="M66" i="2"/>
  <c r="M48" i="2"/>
  <c r="M55" i="2"/>
  <c r="M62" i="2"/>
  <c r="L70" i="2"/>
  <c r="L59" i="2"/>
  <c r="L52" i="2"/>
  <c r="H58" i="2"/>
  <c r="G41" i="2"/>
  <c r="G58" i="2"/>
  <c r="D51" i="2"/>
  <c r="H51" i="2"/>
  <c r="G51" i="2"/>
  <c r="L78" i="2"/>
  <c r="B11" i="5" s="1"/>
  <c r="D80" i="2"/>
  <c r="B9" i="5"/>
  <c r="L69" i="2"/>
  <c r="B8" i="5" s="1"/>
  <c r="D71" i="2"/>
  <c r="B7" i="5"/>
  <c r="B6" i="5"/>
  <c r="L58" i="2"/>
  <c r="D60" i="2" s="1"/>
  <c r="L51" i="2"/>
  <c r="B1" i="5" s="1"/>
  <c r="B5" i="5"/>
  <c r="B10" i="5"/>
  <c r="D58" i="2"/>
  <c r="E58" i="2"/>
  <c r="F58" i="2"/>
  <c r="B41" i="2"/>
  <c r="B39" i="2"/>
  <c r="E41" i="2"/>
  <c r="D41" i="2"/>
  <c r="C41" i="2"/>
  <c r="C39" i="2"/>
  <c r="G78" i="2"/>
  <c r="F78" i="2"/>
  <c r="E78" i="2"/>
  <c r="D78" i="2"/>
  <c r="C76" i="2"/>
  <c r="C75" i="2"/>
  <c r="C74" i="2"/>
  <c r="D74" i="2" s="1"/>
  <c r="F69" i="2"/>
  <c r="E69" i="2"/>
  <c r="D69" i="2"/>
  <c r="G67" i="2"/>
  <c r="G63" i="2"/>
  <c r="D63" i="2"/>
  <c r="F51" i="2"/>
  <c r="E51" i="2"/>
  <c r="B36" i="2"/>
  <c r="D75" i="2" l="1"/>
  <c r="D76" i="2" s="1"/>
  <c r="D95" i="2"/>
  <c r="G74" i="2"/>
  <c r="G75" i="2" s="1"/>
  <c r="G76" i="2" s="1"/>
  <c r="D53" i="2"/>
  <c r="B2" i="5"/>
  <c r="D97" i="2"/>
  <c r="D99" i="2" l="1"/>
</calcChain>
</file>

<file path=xl/sharedStrings.xml><?xml version="1.0" encoding="utf-8"?>
<sst xmlns="http://schemas.openxmlformats.org/spreadsheetml/2006/main" count="93" uniqueCount="72">
  <si>
    <t>GROUPS BOOKING FORM</t>
  </si>
  <si>
    <t>OVERVIEW</t>
  </si>
  <si>
    <t>This form allows you to plan your group trip to Whakapapa or Turoa for the winter 2020 season.</t>
  </si>
  <si>
    <t xml:space="preserve">This form is designed for groups wanting to plan a small number of recreational visits.  Please have in mind that the indicated prices are before group discount and that every new pass will incur a $5 fee (except for sledding and Sightseeing Pass). 
If your group is wanting to book any of the following, please contact our Schools and Groups Coordinators or please indicate within the comments part.
- If you want to make a private lesson booking
- If you want to make a multi day pass booking
- If you want specific products that are not indicated below
</t>
  </si>
  <si>
    <t>Terms and conditions apply</t>
  </si>
  <si>
    <t>Contact : groups.whakapapa@mtruapehu.com / turoagroups@mtruapehu.com</t>
  </si>
  <si>
    <t>GROUP DETAILS</t>
  </si>
  <si>
    <t>Yes</t>
  </si>
  <si>
    <t>Group name</t>
  </si>
  <si>
    <t>No</t>
  </si>
  <si>
    <t>Group coordinator name</t>
  </si>
  <si>
    <t>Group coordinator phone number</t>
  </si>
  <si>
    <t>Ski</t>
  </si>
  <si>
    <t>Snowboard</t>
  </si>
  <si>
    <t>Group coordinator email address</t>
  </si>
  <si>
    <t>Beginner</t>
  </si>
  <si>
    <t>Total number of guests</t>
  </si>
  <si>
    <t>Intermediate</t>
  </si>
  <si>
    <t>Advanced</t>
  </si>
  <si>
    <t>Date of visit</t>
  </si>
  <si>
    <t>Ski area</t>
  </si>
  <si>
    <t>GROUP DISCOUNT</t>
  </si>
  <si>
    <r>
      <t xml:space="preserve">PRODUCTS </t>
    </r>
    <r>
      <rPr>
        <sz val="11"/>
        <color theme="1"/>
        <rFont val="Arial"/>
        <family val="2"/>
      </rPr>
      <t>(Please imput total number of adults and youths for each product before adding guests)</t>
    </r>
  </si>
  <si>
    <t>All Mountain Lift Pass  </t>
  </si>
  <si>
    <t>Adult</t>
  </si>
  <si>
    <t>Youth (5-17)</t>
  </si>
  <si>
    <t>oui</t>
  </si>
  <si>
    <t>Happy Valley Pass - Whakapapa only</t>
  </si>
  <si>
    <t>Whakapapa Skywaka Sightseeing Pass (Return ride to the Knoll Ridge Cafe)</t>
  </si>
  <si>
    <t>Ski Boots Poles / Board n Boots (1 Day Rentals)</t>
  </si>
  <si>
    <t>Helmet/Jacket/Pants</t>
  </si>
  <si>
    <t>Rentals (Helmet/Jacket/Pants)</t>
  </si>
  <si>
    <t>Helmet/Jacket</t>
  </si>
  <si>
    <t>Jacket/Pants</t>
  </si>
  <si>
    <t>Helmet/Pants</t>
  </si>
  <si>
    <t>Helmet</t>
  </si>
  <si>
    <t>Jacket</t>
  </si>
  <si>
    <t>Pants</t>
  </si>
  <si>
    <t>Comments</t>
  </si>
  <si>
    <t>Please indicate any comments here</t>
  </si>
  <si>
    <t>TOTAL</t>
  </si>
  <si>
    <t>Please indicate that you have read and accept our Terms and Conditions</t>
  </si>
  <si>
    <t>Mt Ruapehu - Schools &amp; Groups Terms and Conditions</t>
  </si>
  <si>
    <t>TOTAL BEFORE GROUP DISCOUNT (including GST)</t>
  </si>
  <si>
    <t>TOTAL GROUP DISCOUNT (including GST)</t>
  </si>
  <si>
    <t>TOTAL PAYABLE (including GST)</t>
  </si>
  <si>
    <t>a</t>
  </si>
  <si>
    <t>b</t>
  </si>
  <si>
    <t>c</t>
  </si>
  <si>
    <t>d</t>
  </si>
  <si>
    <t>e</t>
  </si>
  <si>
    <t>f</t>
  </si>
  <si>
    <t>g</t>
  </si>
  <si>
    <t>h</t>
  </si>
  <si>
    <t>i</t>
  </si>
  <si>
    <t>j</t>
  </si>
  <si>
    <t>k</t>
  </si>
  <si>
    <t>l</t>
  </si>
  <si>
    <r>
      <t>Product</t>
    </r>
    <r>
      <rPr>
        <sz val="11"/>
        <rFont val="Calibri Light"/>
        <family val="2"/>
      </rPr>
      <t> </t>
    </r>
  </si>
  <si>
    <r>
      <t>Adult (18+)</t>
    </r>
    <r>
      <rPr>
        <sz val="11"/>
        <rFont val="Calibri Light"/>
        <family val="2"/>
      </rPr>
      <t> </t>
    </r>
  </si>
  <si>
    <r>
      <t>Youth (5-17)</t>
    </r>
    <r>
      <rPr>
        <sz val="11"/>
        <rFont val="Calibri Light"/>
        <family val="2"/>
      </rPr>
      <t> </t>
    </r>
  </si>
  <si>
    <t>Sledding Pass </t>
  </si>
  <si>
    <t>Night Skiing (Add-on only) - Whakapapa only</t>
  </si>
  <si>
    <t>Lift and Rental Package (Group discounts don't apply)</t>
  </si>
  <si>
    <t>First Timer Lesson Package (Group discounts don't apply)</t>
  </si>
  <si>
    <t>Helmet </t>
  </si>
  <si>
    <t>Jacket </t>
  </si>
  <si>
    <t>Pants </t>
  </si>
  <si>
    <t>First Timer Group Lesson (Group discounts don’t apply)</t>
  </si>
  <si>
    <t>Half Day Group Lesson (Group discounts don’t apply)</t>
  </si>
  <si>
    <t>Turoa Sightseeing Pass (Return ride to the Snowflake Cafe)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</si>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</sst>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quot;$&quot;#,##0"/>
    <numFmt numFmtId="165" formatCode="&quot;$&quot;#,##0.00;\-&quot;$&quot;#,##0.00"/>
    <numFmt numFmtId="166" formatCode="[$-409]dd\ mmm\ yyyy;@"/>
  </numFmts>
  <fonts count="19">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theme="1"/>
      <name val="Arial"/>
      <family val="2"/>
    </font>
    <font>
      <sz val="12"/>
      <color theme="1"/>
      <name val="Arial"/>
      <family val="2"/>
    </font>
    <font>
      <sz val="11"/>
      <color theme="1"/>
      <name val="Arial"/>
      <family val="2"/>
    </font>
    <font>
      <sz val="9"/>
      <color theme="1"/>
      <name val="Arial"/>
      <family val="2"/>
    </font>
    <font>
      <sz val="11"/>
      <color rgb="FFFF0000"/>
      <name val="Arial"/>
      <family val="2"/>
    </font>
    <font>
      <b/>
      <sz val="11"/>
      <name val="Arial"/>
      <family val="2"/>
    </font>
    <font>
      <sz val="11"/>
      <name val="Arial"/>
      <family val="2"/>
    </font>
    <font>
      <sz val="9"/>
      <name val="Arial"/>
      <family val="2"/>
    </font>
    <font>
      <b/>
      <sz val="11"/>
      <name val="Calibri Light"/>
      <family val="2"/>
    </font>
    <font>
      <sz val="11"/>
      <name val="Calibri Light"/>
      <family val="2"/>
    </font>
    <font>
      <u/>
      <sz val="11"/>
      <color theme="10"/>
      <name val="Calibri"/>
      <family val="2"/>
      <scheme val="minor"/>
    </font>
    <font>
      <sz val="11"/>
      <color rgb="FF444444"/>
      <name val="Calibri"/>
      <family val="2"/>
      <scheme val="minor"/>
    </font>
    <font>
      <b/>
      <sz val="14"/>
      <color theme="1"/>
      <name val="Calibri"/>
      <family val="2"/>
      <scheme val="minor"/>
    </font>
    <font>
      <sz val="14"/>
      <color theme="1"/>
      <name val="Calibri"/>
      <family val="2"/>
      <scheme val="minor"/>
    </font>
    <font>
      <strike/>
      <sz val="11"/>
      <name val="Calibri Light"/>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cellStyleXfs>
  <cellXfs count="121">
    <xf numFmtId="0" fontId="0" fillId="0" borderId="0" xfId="0"/>
    <xf numFmtId="0" fontId="5" fillId="3" borderId="10" xfId="0" applyFont="1" applyFill="1" applyBorder="1" applyAlignment="1">
      <alignment horizontal="center"/>
    </xf>
    <xf numFmtId="0" fontId="5" fillId="3" borderId="0" xfId="0" applyFont="1" applyFill="1" applyBorder="1" applyAlignment="1">
      <alignment horizontal="center"/>
    </xf>
    <xf numFmtId="0" fontId="5" fillId="3" borderId="0" xfId="0" applyFont="1" applyFill="1" applyBorder="1" applyAlignment="1">
      <alignment horizontal="right"/>
    </xf>
    <xf numFmtId="0" fontId="6" fillId="3" borderId="10" xfId="0" applyFont="1" applyFill="1" applyBorder="1"/>
    <xf numFmtId="0" fontId="6" fillId="3" borderId="0" xfId="0" applyFont="1" applyFill="1" applyBorder="1"/>
    <xf numFmtId="0" fontId="6" fillId="0" borderId="10" xfId="0" applyFont="1" applyBorder="1"/>
    <xf numFmtId="0" fontId="6" fillId="3" borderId="0" xfId="0" applyFont="1" applyFill="1" applyBorder="1" applyAlignment="1">
      <alignment horizontal="left"/>
    </xf>
    <xf numFmtId="0" fontId="6" fillId="3" borderId="12" xfId="0" applyFont="1" applyFill="1" applyBorder="1"/>
    <xf numFmtId="0" fontId="6" fillId="3" borderId="13" xfId="0" applyFont="1" applyFill="1" applyBorder="1"/>
    <xf numFmtId="0" fontId="4" fillId="3" borderId="12" xfId="0" applyFont="1" applyFill="1" applyBorder="1"/>
    <xf numFmtId="9" fontId="7" fillId="3" borderId="0" xfId="1" quotePrefix="1" applyFont="1" applyFill="1" applyBorder="1" applyAlignment="1">
      <alignment horizontal="center" vertical="center" wrapText="1"/>
    </xf>
    <xf numFmtId="0" fontId="7" fillId="3" borderId="0" xfId="0" quotePrefix="1" applyFont="1" applyFill="1" applyBorder="1" applyAlignment="1">
      <alignment vertical="top" wrapText="1"/>
    </xf>
    <xf numFmtId="0" fontId="7" fillId="3" borderId="0" xfId="0" quotePrefix="1" applyFont="1" applyFill="1" applyBorder="1" applyAlignment="1">
      <alignment horizontal="center" vertical="center" wrapText="1"/>
    </xf>
    <xf numFmtId="0" fontId="7" fillId="3" borderId="0" xfId="0" quotePrefix="1" applyFont="1" applyFill="1" applyBorder="1" applyAlignment="1">
      <alignment vertical="center" wrapText="1"/>
    </xf>
    <xf numFmtId="0" fontId="6" fillId="0" borderId="0" xfId="0" applyFont="1" applyFill="1" applyBorder="1" applyAlignment="1" applyProtection="1">
      <alignment horizontal="center"/>
      <protection locked="0"/>
    </xf>
    <xf numFmtId="0" fontId="6" fillId="0" borderId="0" xfId="0" applyFont="1" applyFill="1" applyBorder="1" applyAlignment="1" applyProtection="1">
      <protection locked="0"/>
    </xf>
    <xf numFmtId="0" fontId="7" fillId="3" borderId="13" xfId="0" quotePrefix="1" applyFont="1" applyFill="1" applyBorder="1" applyAlignment="1">
      <alignment vertical="top" wrapText="1"/>
    </xf>
    <xf numFmtId="0" fontId="9" fillId="3" borderId="10" xfId="0" applyFont="1" applyFill="1" applyBorder="1" applyAlignment="1">
      <alignment vertical="center"/>
    </xf>
    <xf numFmtId="0" fontId="10" fillId="3" borderId="0" xfId="0" applyFont="1" applyFill="1" applyBorder="1" applyAlignment="1">
      <alignment horizontal="right" vertical="center"/>
    </xf>
    <xf numFmtId="0" fontId="8" fillId="3" borderId="0" xfId="0" applyFont="1" applyFill="1" applyBorder="1" applyAlignment="1">
      <alignment vertical="center"/>
    </xf>
    <xf numFmtId="0" fontId="10" fillId="3" borderId="1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10" fillId="3" borderId="10" xfId="0" applyFont="1" applyFill="1" applyBorder="1"/>
    <xf numFmtId="9" fontId="11" fillId="3" borderId="0" xfId="1" quotePrefix="1" applyFont="1" applyFill="1" applyBorder="1" applyAlignment="1">
      <alignment horizontal="center" vertical="center" wrapText="1"/>
    </xf>
    <xf numFmtId="0" fontId="11" fillId="3" borderId="0" xfId="0" quotePrefix="1" applyFont="1" applyFill="1" applyBorder="1" applyAlignment="1">
      <alignment vertical="top" wrapText="1"/>
    </xf>
    <xf numFmtId="0" fontId="6" fillId="3" borderId="7" xfId="0" applyFont="1" applyFill="1" applyBorder="1"/>
    <xf numFmtId="0" fontId="6" fillId="3" borderId="8" xfId="0" applyFont="1" applyFill="1" applyBorder="1"/>
    <xf numFmtId="0" fontId="6" fillId="3" borderId="8" xfId="0" applyFont="1" applyFill="1" applyBorder="1" applyAlignment="1">
      <alignment horizontal="right"/>
    </xf>
    <xf numFmtId="0" fontId="9" fillId="3" borderId="10" xfId="0" applyFont="1" applyFill="1" applyBorder="1" applyAlignment="1">
      <alignment vertical="center" wrapText="1"/>
    </xf>
    <xf numFmtId="0" fontId="10" fillId="3" borderId="7" xfId="0" applyFont="1" applyFill="1" applyBorder="1"/>
    <xf numFmtId="0" fontId="11" fillId="3" borderId="8" xfId="0" quotePrefix="1" applyFont="1" applyFill="1" applyBorder="1" applyAlignment="1">
      <alignment vertical="top" wrapText="1"/>
    </xf>
    <xf numFmtId="0" fontId="9" fillId="3" borderId="10" xfId="0" applyFont="1" applyFill="1" applyBorder="1"/>
    <xf numFmtId="0" fontId="9" fillId="3" borderId="12" xfId="0" applyFont="1" applyFill="1" applyBorder="1"/>
    <xf numFmtId="0" fontId="10" fillId="3" borderId="13" xfId="0" applyFont="1" applyFill="1" applyBorder="1"/>
    <xf numFmtId="0" fontId="11" fillId="3" borderId="13" xfId="0" quotePrefix="1" applyFont="1" applyFill="1" applyBorder="1" applyAlignment="1">
      <alignment vertical="top" wrapText="1"/>
    </xf>
    <xf numFmtId="0" fontId="11" fillId="3" borderId="13" xfId="0" quotePrefix="1" applyFont="1" applyFill="1" applyBorder="1" applyAlignment="1">
      <alignment vertical="center" wrapText="1"/>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vertical="center" wrapText="1"/>
    </xf>
    <xf numFmtId="0" fontId="2" fillId="0" borderId="0" xfId="0" applyFont="1"/>
    <xf numFmtId="14" fontId="0" fillId="0" borderId="0" xfId="0" applyNumberFormat="1"/>
    <xf numFmtId="0" fontId="10" fillId="3" borderId="0" xfId="0" applyFont="1" applyFill="1" applyBorder="1" applyAlignment="1" applyProtection="1">
      <alignment horizontal="center" vertical="center"/>
    </xf>
    <xf numFmtId="0" fontId="10" fillId="3" borderId="0" xfId="0" applyFont="1" applyFill="1" applyBorder="1" applyAlignment="1" applyProtection="1">
      <alignment vertical="center"/>
    </xf>
    <xf numFmtId="0" fontId="0" fillId="0" borderId="0" xfId="0" applyProtection="1"/>
    <xf numFmtId="0" fontId="11" fillId="3" borderId="0" xfId="0" quotePrefix="1" applyFont="1" applyFill="1" applyBorder="1" applyAlignment="1" applyProtection="1">
      <alignment vertical="top" wrapText="1"/>
    </xf>
    <xf numFmtId="0" fontId="11" fillId="3" borderId="0" xfId="0" quotePrefix="1" applyFont="1" applyFill="1" applyBorder="1" applyAlignment="1" applyProtection="1">
      <alignment vertical="top" wrapText="1"/>
      <protection locked="0"/>
    </xf>
    <xf numFmtId="0" fontId="6" fillId="3" borderId="0" xfId="0" applyFont="1" applyFill="1" applyBorder="1" applyProtection="1"/>
    <xf numFmtId="0" fontId="6" fillId="3" borderId="0" xfId="0" applyFont="1" applyFill="1" applyBorder="1" applyAlignment="1" applyProtection="1">
      <alignment horizontal="right"/>
    </xf>
    <xf numFmtId="0" fontId="6" fillId="0" borderId="0" xfId="0" applyFont="1" applyBorder="1" applyProtection="1"/>
    <xf numFmtId="0" fontId="10" fillId="4" borderId="15" xfId="0" quotePrefix="1" applyFont="1" applyFill="1" applyBorder="1" applyAlignment="1" applyProtection="1">
      <alignment horizontal="center" vertical="top" wrapText="1"/>
      <protection locked="0"/>
    </xf>
    <xf numFmtId="0" fontId="10" fillId="4" borderId="15" xfId="0" quotePrefix="1" applyFont="1" applyFill="1" applyBorder="1" applyAlignment="1" applyProtection="1">
      <alignment horizontal="center" vertical="center" wrapText="1"/>
      <protection locked="0"/>
    </xf>
    <xf numFmtId="0" fontId="6" fillId="3" borderId="13" xfId="0" applyFont="1" applyFill="1" applyBorder="1" applyProtection="1"/>
    <xf numFmtId="0" fontId="6" fillId="3" borderId="13" xfId="0" applyFont="1" applyFill="1" applyBorder="1" applyAlignment="1" applyProtection="1">
      <alignment horizontal="right"/>
    </xf>
    <xf numFmtId="0" fontId="11" fillId="3" borderId="0" xfId="0" quotePrefix="1" applyFont="1" applyFill="1" applyBorder="1" applyAlignment="1">
      <alignment vertical="top"/>
    </xf>
    <xf numFmtId="14" fontId="11" fillId="3" borderId="0" xfId="0" quotePrefix="1" applyNumberFormat="1" applyFont="1" applyFill="1" applyBorder="1" applyAlignment="1" applyProtection="1">
      <alignment vertical="top" wrapText="1"/>
      <protection locked="0"/>
    </xf>
    <xf numFmtId="0" fontId="0" fillId="0" borderId="0" xfId="0" applyFill="1"/>
    <xf numFmtId="0" fontId="15" fillId="0" borderId="10" xfId="0" applyFont="1" applyBorder="1"/>
    <xf numFmtId="0" fontId="0" fillId="0" borderId="0" xfId="0" applyBorder="1"/>
    <xf numFmtId="0" fontId="0" fillId="0" borderId="11" xfId="0" applyBorder="1"/>
    <xf numFmtId="0" fontId="14" fillId="0" borderId="10" xfId="2" applyBorder="1" applyProtection="1"/>
    <xf numFmtId="0" fontId="0" fillId="0" borderId="0" xfId="0" applyBorder="1" applyProtection="1"/>
    <xf numFmtId="0" fontId="0" fillId="0" borderId="11" xfId="0" applyBorder="1" applyProtection="1"/>
    <xf numFmtId="0" fontId="0" fillId="2" borderId="10" xfId="0" applyFill="1" applyBorder="1" applyProtection="1"/>
    <xf numFmtId="0" fontId="0" fillId="2" borderId="0" xfId="0" applyFill="1" applyBorder="1" applyProtection="1"/>
    <xf numFmtId="164" fontId="2" fillId="2" borderId="0" xfId="0" applyNumberFormat="1" applyFont="1" applyFill="1" applyBorder="1" applyAlignment="1" applyProtection="1">
      <alignment horizontal="center"/>
    </xf>
    <xf numFmtId="14" fontId="0" fillId="0" borderId="0" xfId="0" applyNumberFormat="1" applyBorder="1" applyProtection="1"/>
    <xf numFmtId="0" fontId="0" fillId="0" borderId="10" xfId="0" applyBorder="1" applyProtection="1"/>
    <xf numFmtId="165" fontId="2" fillId="2" borderId="0" xfId="0" applyNumberFormat="1" applyFont="1" applyFill="1" applyBorder="1" applyAlignment="1" applyProtection="1">
      <alignment horizontal="center"/>
    </xf>
    <xf numFmtId="0" fontId="16" fillId="2" borderId="12" xfId="0" applyFont="1" applyFill="1" applyBorder="1" applyProtection="1"/>
    <xf numFmtId="0" fontId="17" fillId="2" borderId="13" xfId="0" applyFont="1" applyFill="1" applyBorder="1" applyProtection="1"/>
    <xf numFmtId="165" fontId="16" fillId="2" borderId="13" xfId="0" applyNumberFormat="1" applyFont="1" applyFill="1" applyBorder="1" applyAlignment="1" applyProtection="1">
      <alignment horizontal="center"/>
    </xf>
    <xf numFmtId="0" fontId="0" fillId="2" borderId="13" xfId="0" applyFill="1" applyBorder="1" applyProtection="1"/>
    <xf numFmtId="0" fontId="0" fillId="2" borderId="14" xfId="0" applyFill="1" applyBorder="1" applyProtection="1"/>
    <xf numFmtId="0" fontId="4" fillId="0" borderId="10"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11" xfId="0" applyFont="1" applyFill="1" applyBorder="1" applyAlignment="1" applyProtection="1">
      <alignment horizontal="center"/>
    </xf>
    <xf numFmtId="0" fontId="14" fillId="0" borderId="10" xfId="2" applyBorder="1" applyProtection="1">
      <protection locked="0"/>
    </xf>
    <xf numFmtId="0" fontId="0" fillId="0" borderId="9" xfId="0" applyBorder="1"/>
    <xf numFmtId="0" fontId="0" fillId="0" borderId="14" xfId="0" applyBorder="1"/>
    <xf numFmtId="166" fontId="6" fillId="4" borderId="0" xfId="0" applyNumberFormat="1" applyFont="1" applyFill="1" applyBorder="1" applyAlignment="1" applyProtection="1">
      <alignment horizontal="center"/>
      <protection locked="0"/>
    </xf>
    <xf numFmtId="0" fontId="6" fillId="4" borderId="0" xfId="0" applyFont="1" applyFill="1" applyBorder="1" applyProtection="1">
      <protection locked="0"/>
    </xf>
    <xf numFmtId="0" fontId="6" fillId="3" borderId="8" xfId="0" applyFont="1" applyFill="1" applyBorder="1" applyProtection="1"/>
    <xf numFmtId="0" fontId="6" fillId="3" borderId="8" xfId="0" applyFont="1" applyFill="1" applyBorder="1" applyAlignment="1" applyProtection="1">
      <alignment horizontal="right"/>
    </xf>
    <xf numFmtId="0" fontId="11" fillId="3" borderId="0" xfId="0" quotePrefix="1" applyFont="1" applyFill="1" applyBorder="1" applyAlignment="1" applyProtection="1">
      <alignment horizontal="center" vertical="top" wrapText="1"/>
    </xf>
    <xf numFmtId="0" fontId="0" fillId="0" borderId="14" xfId="0" applyBorder="1" applyProtection="1"/>
    <xf numFmtId="0" fontId="18" fillId="0" borderId="0" xfId="0" applyFont="1" applyBorder="1" applyAlignment="1">
      <alignment horizontal="left" vertical="center" wrapText="1"/>
    </xf>
    <xf numFmtId="0" fontId="18" fillId="0" borderId="0" xfId="0" applyFont="1" applyFill="1" applyBorder="1" applyAlignment="1">
      <alignment horizontal="left" vertical="center" wrapText="1"/>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4" xfId="0" applyFont="1" applyFill="1" applyBorder="1" applyAlignment="1" applyProtection="1">
      <alignment horizontal="center"/>
    </xf>
    <xf numFmtId="0" fontId="4" fillId="2" borderId="5" xfId="0" applyFont="1" applyFill="1" applyBorder="1" applyAlignment="1" applyProtection="1">
      <alignment horizontal="center"/>
    </xf>
    <xf numFmtId="0" fontId="4" fillId="2" borderId="6" xfId="0" applyFont="1" applyFill="1" applyBorder="1" applyAlignment="1" applyProtection="1">
      <alignment horizontal="center"/>
    </xf>
    <xf numFmtId="0" fontId="6" fillId="4" borderId="4" xfId="0" applyFont="1" applyFill="1" applyBorder="1" applyAlignment="1" applyProtection="1">
      <alignment horizontal="left"/>
      <protection locked="0"/>
    </xf>
    <xf numFmtId="0" fontId="6" fillId="4" borderId="5" xfId="0" applyFont="1" applyFill="1" applyBorder="1" applyAlignment="1" applyProtection="1">
      <alignment horizontal="left"/>
      <protection locked="0"/>
    </xf>
    <xf numFmtId="0" fontId="6" fillId="4" borderId="6" xfId="0" applyFont="1" applyFill="1" applyBorder="1" applyAlignment="1" applyProtection="1">
      <alignment horizontal="left"/>
      <protection locked="0"/>
    </xf>
    <xf numFmtId="0" fontId="11" fillId="3" borderId="0" xfId="0" quotePrefix="1" applyFont="1" applyFill="1" applyBorder="1" applyAlignment="1" applyProtection="1">
      <alignment horizontal="left" vertical="top" wrapText="1"/>
      <protection locked="0"/>
    </xf>
    <xf numFmtId="0" fontId="6" fillId="4" borderId="0" xfId="0" applyFont="1" applyFill="1" applyBorder="1" applyAlignment="1" applyProtection="1">
      <alignment horizontal="left"/>
      <protection locked="0"/>
    </xf>
    <xf numFmtId="0" fontId="6" fillId="4" borderId="0" xfId="0" applyFont="1" applyFill="1" applyBorder="1" applyAlignment="1" applyProtection="1">
      <alignment horizontal="center"/>
      <protection locked="0"/>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7" fillId="3" borderId="0" xfId="0" quotePrefix="1" applyFont="1" applyFill="1" applyBorder="1" applyAlignment="1">
      <alignment horizontal="left" vertical="center" wrapText="1"/>
    </xf>
    <xf numFmtId="0" fontId="7" fillId="3" borderId="13" xfId="0" quotePrefix="1" applyFont="1" applyFill="1" applyBorder="1" applyAlignment="1">
      <alignment horizontal="left" vertical="center" wrapText="1"/>
    </xf>
    <xf numFmtId="0" fontId="9" fillId="3" borderId="10" xfId="0" applyFont="1" applyFill="1" applyBorder="1" applyAlignment="1">
      <alignment horizontal="left" vertical="center" wrapText="1"/>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14" fillId="0" borderId="10" xfId="2" applyFill="1" applyBorder="1" applyAlignment="1" applyProtection="1">
      <alignment horizontal="center" vertical="top"/>
      <protection locked="0"/>
    </xf>
    <xf numFmtId="0" fontId="14" fillId="0" borderId="0" xfId="2" applyFill="1" applyBorder="1" applyAlignment="1" applyProtection="1">
      <alignment horizontal="center" vertical="top"/>
      <protection locked="0"/>
    </xf>
    <xf numFmtId="0" fontId="5" fillId="0" borderId="7" xfId="0" applyFont="1" applyBorder="1" applyAlignment="1">
      <alignment horizontal="center"/>
    </xf>
    <xf numFmtId="0" fontId="5" fillId="0" borderId="8" xfId="0" applyFont="1" applyBorder="1" applyAlignment="1">
      <alignment horizontal="center"/>
    </xf>
    <xf numFmtId="0" fontId="6" fillId="0" borderId="10"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3" borderId="12" xfId="0" applyFont="1" applyFill="1" applyBorder="1" applyAlignment="1" applyProtection="1">
      <alignment horizontal="center"/>
      <protection locked="0"/>
    </xf>
    <xf numFmtId="0" fontId="6" fillId="3" borderId="13" xfId="0" applyFont="1" applyFill="1" applyBorder="1" applyAlignment="1" applyProtection="1">
      <alignment horizontal="center"/>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3">
    <cellStyle name="Hyperlink" xfId="2" builtinId="8"/>
    <cellStyle name="Normal" xfId="0" builtinId="0"/>
    <cellStyle name="Percent" xfId="1" builtinId="5"/>
  </cellStyles>
  <dxfs count="50">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border>
    </dxf>
    <dxf>
      <fill>
        <patternFill>
          <bgColor theme="0" tint="-0.1499679555650502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b/>
        <i val="0"/>
        <color rgb="FFFF0000"/>
      </font>
      <numFmt numFmtId="13" formatCode="0%"/>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ont>
        <b/>
        <i val="0"/>
        <color rgb="FFFF0000"/>
      </font>
      <numFmt numFmtId="13" formatCode="0%"/>
      <fill>
        <patternFill>
          <bgColor theme="9" tint="0.59996337778862885"/>
        </patternFill>
      </fill>
      <border>
        <left style="thin">
          <color auto="1"/>
        </left>
        <right style="thin">
          <color auto="1"/>
        </right>
        <top style="thin">
          <color auto="1"/>
        </top>
        <bottom style="thin">
          <color auto="1"/>
        </bottom>
      </border>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ont>
        <b/>
        <i val="0"/>
        <color rgb="FFFF0000"/>
      </font>
      <numFmt numFmtId="13" formatCode="0%"/>
      <fill>
        <patternFill>
          <bgColor theme="9" tint="0.59996337778862885"/>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0" tint="-0.14996795556505021"/>
        </patternFill>
      </fill>
    </dxf>
    <dxf>
      <fill>
        <patternFill>
          <bgColor theme="0" tint="-0.14996795556505021"/>
        </patternFill>
      </fill>
    </dxf>
    <dxf>
      <font>
        <b/>
        <i val="0"/>
        <color rgb="FFFF0000"/>
      </font>
      <numFmt numFmtId="13" formatCode="0%"/>
      <fill>
        <patternFill>
          <bgColor theme="9" tint="0.59996337778862885"/>
        </patternFill>
      </fill>
      <border>
        <left style="thin">
          <color auto="1"/>
        </left>
        <right style="thin">
          <color auto="1"/>
        </right>
        <top style="thin">
          <color auto="1"/>
        </top>
        <bottom style="thin">
          <color auto="1"/>
        </bottom>
      </border>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color rgb="FFFF0000"/>
      </font>
      <numFmt numFmtId="13" formatCode="0%"/>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279400</xdr:colOff>
      <xdr:row>46</xdr:row>
      <xdr:rowOff>165100</xdr:rowOff>
    </xdr:from>
    <xdr:to>
      <xdr:col>8</xdr:col>
      <xdr:colOff>292100</xdr:colOff>
      <xdr:row>48</xdr:row>
      <xdr:rowOff>101600</xdr:rowOff>
    </xdr:to>
    <xdr:sp macro="[0]!Sheet2.insertionLigne" textlink="">
      <xdr:nvSpPr>
        <xdr:cNvPr id="2" name="Rectangle: Rounded Corners 1">
          <a:extLst>
            <a:ext uri="{FF2B5EF4-FFF2-40B4-BE49-F238E27FC236}">
              <a16:creationId xmlns:a16="http://schemas.microsoft.com/office/drawing/2014/main" id="{701CF720-EEF6-42C1-9786-3FD5F46CCC07}"/>
            </a:ext>
          </a:extLst>
        </xdr:cNvPr>
        <xdr:cNvSpPr/>
      </xdr:nvSpPr>
      <xdr:spPr>
        <a:xfrm>
          <a:off x="12611100" y="8902700"/>
          <a:ext cx="1447800" cy="3175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NZ" sz="1100" b="1"/>
            <a:t>ADD NEW GUEST</a:t>
          </a:r>
        </a:p>
      </xdr:txBody>
    </xdr:sp>
    <xdr:clientData/>
  </xdr:twoCellAnchor>
  <xdr:twoCellAnchor>
    <xdr:from>
      <xdr:col>7</xdr:col>
      <xdr:colOff>228600</xdr:colOff>
      <xdr:row>53</xdr:row>
      <xdr:rowOff>127000</xdr:rowOff>
    </xdr:from>
    <xdr:to>
      <xdr:col>8</xdr:col>
      <xdr:colOff>274970</xdr:colOff>
      <xdr:row>55</xdr:row>
      <xdr:rowOff>63500</xdr:rowOff>
    </xdr:to>
    <xdr:sp macro="[0]!Sheet2.insertionLigne2" textlink="">
      <xdr:nvSpPr>
        <xdr:cNvPr id="3" name="Rectangle: Rounded Corners 2">
          <a:extLst>
            <a:ext uri="{FF2B5EF4-FFF2-40B4-BE49-F238E27FC236}">
              <a16:creationId xmlns:a16="http://schemas.microsoft.com/office/drawing/2014/main" id="{7F64062C-957F-459E-BB12-D2EB5DA92A06}"/>
            </a:ext>
          </a:extLst>
        </xdr:cNvPr>
        <xdr:cNvSpPr/>
      </xdr:nvSpPr>
      <xdr:spPr>
        <a:xfrm>
          <a:off x="12560300" y="10198100"/>
          <a:ext cx="1481470" cy="3175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NZ" sz="1100" b="1"/>
            <a:t>ADD NEW GUEST</a:t>
          </a:r>
        </a:p>
      </xdr:txBody>
    </xdr:sp>
    <xdr:clientData/>
  </xdr:twoCellAnchor>
  <xdr:twoCellAnchor>
    <xdr:from>
      <xdr:col>7</xdr:col>
      <xdr:colOff>266700</xdr:colOff>
      <xdr:row>71</xdr:row>
      <xdr:rowOff>127000</xdr:rowOff>
    </xdr:from>
    <xdr:to>
      <xdr:col>8</xdr:col>
      <xdr:colOff>355600</xdr:colOff>
      <xdr:row>73</xdr:row>
      <xdr:rowOff>63500</xdr:rowOff>
    </xdr:to>
    <xdr:sp macro="[0]!Sheet2.insertionLigne11" textlink="">
      <xdr:nvSpPr>
        <xdr:cNvPr id="6" name="Rectangle: Rounded Corners 5">
          <a:extLst>
            <a:ext uri="{FF2B5EF4-FFF2-40B4-BE49-F238E27FC236}">
              <a16:creationId xmlns:a16="http://schemas.microsoft.com/office/drawing/2014/main" id="{FE5278DE-5D77-41B4-A946-F0F6C70CAA39}"/>
            </a:ext>
          </a:extLst>
        </xdr:cNvPr>
        <xdr:cNvSpPr/>
      </xdr:nvSpPr>
      <xdr:spPr>
        <a:xfrm>
          <a:off x="12598400" y="21818600"/>
          <a:ext cx="1524000" cy="3175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NZ" sz="1100" b="1"/>
            <a:t>ADD NEW GUEST</a:t>
          </a:r>
        </a:p>
      </xdr:txBody>
    </xdr:sp>
    <xdr:clientData/>
  </xdr:twoCellAnchor>
  <xdr:twoCellAnchor>
    <xdr:from>
      <xdr:col>7</xdr:col>
      <xdr:colOff>279400</xdr:colOff>
      <xdr:row>64</xdr:row>
      <xdr:rowOff>152400</xdr:rowOff>
    </xdr:from>
    <xdr:to>
      <xdr:col>8</xdr:col>
      <xdr:colOff>325770</xdr:colOff>
      <xdr:row>66</xdr:row>
      <xdr:rowOff>88900</xdr:rowOff>
    </xdr:to>
    <xdr:sp macro="[0]!Sheet2.insertionLigne8" textlink="">
      <xdr:nvSpPr>
        <xdr:cNvPr id="10" name="Rectangle: Rounded Corners 9">
          <a:extLst>
            <a:ext uri="{FF2B5EF4-FFF2-40B4-BE49-F238E27FC236}">
              <a16:creationId xmlns:a16="http://schemas.microsoft.com/office/drawing/2014/main" id="{04844EB3-81E0-44E5-BD64-17359EBB69DF}"/>
            </a:ext>
          </a:extLst>
        </xdr:cNvPr>
        <xdr:cNvSpPr/>
      </xdr:nvSpPr>
      <xdr:spPr>
        <a:xfrm>
          <a:off x="12611100" y="17843500"/>
          <a:ext cx="1481470" cy="3175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lang="en-NZ" sz="1100" b="1"/>
            <a:t>ADD NEW GUEST</a:t>
          </a:r>
        </a:p>
      </xdr:txBody>
    </xdr:sp>
    <xdr:clientData/>
  </xdr:twoCellAnchor>
  <xdr:oneCellAnchor>
    <xdr:from>
      <xdr:col>0</xdr:col>
      <xdr:colOff>342900</xdr:colOff>
      <xdr:row>0</xdr:row>
      <xdr:rowOff>41231</xdr:rowOff>
    </xdr:from>
    <xdr:ext cx="1511301" cy="1366381"/>
    <xdr:pic>
      <xdr:nvPicPr>
        <xdr:cNvPr id="13" name="Picture 12">
          <a:extLst>
            <a:ext uri="{FF2B5EF4-FFF2-40B4-BE49-F238E27FC236}">
              <a16:creationId xmlns:a16="http://schemas.microsoft.com/office/drawing/2014/main" id="{48A5B75C-BD6E-4009-85F7-09B457C04A0E}"/>
            </a:ext>
          </a:extLst>
        </xdr:cNvPr>
        <xdr:cNvPicPr>
          <a:picLocks noChangeAspect="1"/>
        </xdr:cNvPicPr>
      </xdr:nvPicPr>
      <xdr:blipFill>
        <a:blip xmlns:r="http://schemas.openxmlformats.org/officeDocument/2006/relationships" r:embed="rId1"/>
        <a:stretch>
          <a:fillRect/>
        </a:stretch>
      </xdr:blipFill>
      <xdr:spPr>
        <a:xfrm>
          <a:off x="342900" y="41231"/>
          <a:ext cx="1511301" cy="136638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ommercial/snowschool/Shared%20Documents/Schools%20and%20groups/1%20-%20Schools%20and%20groups/2019/Whakapapa%202019/Schools_Booking_Form_2018_Website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ing Sheet"/>
      <sheetName val="Parameters"/>
      <sheetName val="Prices"/>
    </sheetNames>
    <sheetDataSet>
      <sheetData sheetId="0"/>
      <sheetData sheetId="1">
        <row r="1">
          <cell r="M1" t="str">
            <v>Peakdates</v>
          </cell>
        </row>
        <row r="2">
          <cell r="A2" t="str">
            <v>Northland</v>
          </cell>
          <cell r="C2" t="str">
            <v>Whakapapa (Happy Valley)</v>
          </cell>
          <cell r="E2" t="str">
            <v>Primary</v>
          </cell>
        </row>
        <row r="3">
          <cell r="A3" t="str">
            <v>Auckland</v>
          </cell>
          <cell r="C3" t="str">
            <v>Turoa (Alpine Meadow)</v>
          </cell>
          <cell r="E3" t="str">
            <v>Intermediate</v>
          </cell>
        </row>
        <row r="4">
          <cell r="A4" t="str">
            <v>Coromandel</v>
          </cell>
          <cell r="E4" t="str">
            <v>Secondary</v>
          </cell>
        </row>
        <row r="5">
          <cell r="A5" t="str">
            <v>Waikato</v>
          </cell>
        </row>
        <row r="6">
          <cell r="A6" t="str">
            <v>Bay of Plenty</v>
          </cell>
        </row>
        <row r="7">
          <cell r="A7" t="str">
            <v>Rotorua</v>
          </cell>
        </row>
        <row r="8">
          <cell r="A8" t="str">
            <v>Gisborne</v>
          </cell>
        </row>
        <row r="9">
          <cell r="A9" t="str">
            <v>Taranaki</v>
          </cell>
        </row>
        <row r="10">
          <cell r="A10" t="str">
            <v>Hawkes Bay</v>
          </cell>
        </row>
        <row r="11">
          <cell r="A11" t="str">
            <v>Whanganui</v>
          </cell>
        </row>
        <row r="12">
          <cell r="A12" t="str">
            <v>Manawatu</v>
          </cell>
        </row>
        <row r="13">
          <cell r="A13" t="str">
            <v>Wairarapa</v>
          </cell>
        </row>
        <row r="14">
          <cell r="A14" t="str">
            <v>Wellington</v>
          </cell>
        </row>
        <row r="15">
          <cell r="A15" t="str">
            <v>Nelson/Tasman</v>
          </cell>
        </row>
        <row r="16">
          <cell r="A16" t="str">
            <v>Marlborough</v>
          </cell>
        </row>
        <row r="17">
          <cell r="A17" t="str">
            <v>West Coast</v>
          </cell>
        </row>
        <row r="18">
          <cell r="A18" t="str">
            <v>Canterbury</v>
          </cell>
        </row>
        <row r="19">
          <cell r="A19" t="str">
            <v>Otago</v>
          </cell>
        </row>
        <row r="20">
          <cell r="A20" t="str">
            <v>Southland</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truapehu.com/groups/terms" TargetMode="External"/><Relationship Id="rId1" Type="http://schemas.openxmlformats.org/officeDocument/2006/relationships/hyperlink" Target="https://www.mtruapehu.com/groups/term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F6C7-0CED-41F7-8B00-6DEB37111ED3}">
  <sheetPr codeName="Sheet2"/>
  <dimension ref="B5:U99"/>
  <sheetViews>
    <sheetView showGridLines="0" tabSelected="1" topLeftCell="A28" zoomScale="75" zoomScaleNormal="75" workbookViewId="0">
      <selection activeCell="D48" sqref="D48"/>
    </sheetView>
  </sheetViews>
  <sheetFormatPr defaultRowHeight="15"/>
  <cols>
    <col min="2" max="2" width="68.140625" bestFit="1" customWidth="1"/>
    <col min="3" max="8" width="21.5703125" customWidth="1"/>
    <col min="9" max="9" width="16.7109375" customWidth="1"/>
    <col min="10" max="10" width="23.5703125" customWidth="1"/>
    <col min="12" max="12" width="11.42578125" hidden="1" customWidth="1"/>
    <col min="13" max="13" width="4.7109375" hidden="1" customWidth="1"/>
    <col min="14" max="14" width="4.140625" hidden="1" customWidth="1"/>
    <col min="15" max="15" width="20.7109375" hidden="1" customWidth="1"/>
    <col min="16" max="16" width="6" hidden="1" customWidth="1"/>
    <col min="17" max="17" width="7.140625" hidden="1" customWidth="1"/>
    <col min="18" max="21" width="9.140625" hidden="1" customWidth="1"/>
    <col min="22" max="24" width="0" hidden="1" customWidth="1"/>
  </cols>
  <sheetData>
    <row r="5" spans="2:11" ht="15.75" thickBot="1"/>
    <row r="6" spans="2:11" ht="21.75" thickBot="1">
      <c r="B6" s="118" t="s">
        <v>0</v>
      </c>
      <c r="C6" s="119"/>
      <c r="D6" s="119"/>
      <c r="E6" s="119"/>
      <c r="F6" s="119"/>
      <c r="G6" s="119"/>
      <c r="H6" s="119"/>
      <c r="I6" s="119"/>
      <c r="J6" s="119"/>
      <c r="K6" s="120"/>
    </row>
    <row r="8" spans="2:11">
      <c r="B8" s="90" t="s">
        <v>1</v>
      </c>
      <c r="C8" s="91"/>
      <c r="D8" s="91"/>
      <c r="E8" s="91"/>
      <c r="F8" s="91"/>
      <c r="G8" s="91"/>
      <c r="H8" s="91"/>
      <c r="I8" s="91"/>
      <c r="J8" s="91"/>
      <c r="K8" s="92"/>
    </row>
    <row r="9" spans="2:11" ht="15.75">
      <c r="B9" s="112" t="s">
        <v>2</v>
      </c>
      <c r="C9" s="113"/>
      <c r="D9" s="113"/>
      <c r="E9" s="113"/>
      <c r="F9" s="113"/>
      <c r="G9" s="113"/>
      <c r="H9" s="113"/>
      <c r="I9" s="113"/>
      <c r="J9" s="113"/>
      <c r="K9" s="80"/>
    </row>
    <row r="10" spans="2:11" ht="15.75">
      <c r="B10" s="1"/>
      <c r="C10" s="2"/>
      <c r="D10" s="2"/>
      <c r="E10" s="3"/>
      <c r="F10" s="2"/>
      <c r="G10" s="2"/>
      <c r="H10" s="2"/>
      <c r="I10" s="2"/>
      <c r="J10" s="2"/>
      <c r="K10" s="60"/>
    </row>
    <row r="11" spans="2:11" ht="90" customHeight="1">
      <c r="B11" s="114" t="s">
        <v>3</v>
      </c>
      <c r="C11" s="115"/>
      <c r="D11" s="115"/>
      <c r="E11" s="115"/>
      <c r="F11" s="115"/>
      <c r="G11" s="115"/>
      <c r="H11" s="115"/>
      <c r="I11" s="115"/>
      <c r="J11" s="115"/>
      <c r="K11" s="60"/>
    </row>
    <row r="12" spans="2:11">
      <c r="B12" s="110" t="s">
        <v>4</v>
      </c>
      <c r="C12" s="111"/>
      <c r="D12" s="111"/>
      <c r="E12" s="111"/>
      <c r="F12" s="111"/>
      <c r="G12" s="111"/>
      <c r="H12" s="111"/>
      <c r="I12" s="111"/>
      <c r="J12" s="111"/>
      <c r="K12" s="60"/>
    </row>
    <row r="13" spans="2:11">
      <c r="B13" s="116" t="s">
        <v>5</v>
      </c>
      <c r="C13" s="117"/>
      <c r="D13" s="117"/>
      <c r="E13" s="117"/>
      <c r="F13" s="117"/>
      <c r="G13" s="117"/>
      <c r="H13" s="117"/>
      <c r="I13" s="117"/>
      <c r="J13" s="117"/>
      <c r="K13" s="81"/>
    </row>
    <row r="16" spans="2:11">
      <c r="B16" s="90" t="s">
        <v>6</v>
      </c>
      <c r="C16" s="91"/>
      <c r="D16" s="91"/>
      <c r="E16" s="91"/>
      <c r="F16" s="91"/>
      <c r="G16" s="91"/>
      <c r="H16" s="91"/>
      <c r="I16" s="91"/>
      <c r="J16" s="91"/>
      <c r="K16" s="92"/>
    </row>
    <row r="17" spans="2:12" ht="6.75" customHeight="1">
      <c r="B17" s="27"/>
      <c r="C17" s="84"/>
      <c r="D17" s="84"/>
      <c r="E17" s="85"/>
      <c r="F17" s="84"/>
      <c r="G17" s="84"/>
      <c r="H17" s="28"/>
      <c r="I17" s="28"/>
      <c r="J17" s="28"/>
      <c r="K17" s="80"/>
      <c r="L17" t="s">
        <v>7</v>
      </c>
    </row>
    <row r="18" spans="2:12">
      <c r="B18" s="6" t="s">
        <v>8</v>
      </c>
      <c r="C18" s="100"/>
      <c r="D18" s="100"/>
      <c r="E18" s="100"/>
      <c r="F18" s="100"/>
      <c r="G18" s="100"/>
      <c r="H18" s="5"/>
      <c r="I18" s="5"/>
      <c r="J18" s="5"/>
      <c r="K18" s="60"/>
      <c r="L18" t="s">
        <v>9</v>
      </c>
    </row>
    <row r="19" spans="2:12" ht="6" customHeight="1">
      <c r="B19" s="4"/>
      <c r="C19" s="48"/>
      <c r="D19" s="48"/>
      <c r="E19" s="49"/>
      <c r="F19" s="48"/>
      <c r="G19" s="48"/>
      <c r="H19" s="5"/>
      <c r="I19" s="5"/>
      <c r="J19" s="5"/>
      <c r="K19" s="60"/>
    </row>
    <row r="20" spans="2:12">
      <c r="B20" s="6" t="s">
        <v>10</v>
      </c>
      <c r="C20" s="100"/>
      <c r="D20" s="100"/>
      <c r="E20" s="100"/>
      <c r="F20" s="100"/>
      <c r="G20" s="100"/>
      <c r="H20" s="7"/>
      <c r="I20" s="7"/>
      <c r="J20" s="5"/>
      <c r="K20" s="60"/>
    </row>
    <row r="21" spans="2:12" ht="6.75" customHeight="1">
      <c r="B21" s="4"/>
      <c r="C21" s="48"/>
      <c r="D21" s="48"/>
      <c r="E21" s="49"/>
      <c r="F21" s="48"/>
      <c r="G21" s="48"/>
      <c r="H21" s="5"/>
      <c r="I21" s="5"/>
      <c r="J21" s="5"/>
      <c r="K21" s="60"/>
    </row>
    <row r="22" spans="2:12">
      <c r="B22" s="6" t="s">
        <v>11</v>
      </c>
      <c r="C22" s="100"/>
      <c r="D22" s="100"/>
      <c r="E22" s="100"/>
      <c r="F22" s="100"/>
      <c r="G22" s="100"/>
      <c r="H22" s="5"/>
      <c r="I22" s="5"/>
      <c r="J22" s="5"/>
      <c r="K22" s="60"/>
      <c r="L22" t="s">
        <v>12</v>
      </c>
    </row>
    <row r="23" spans="2:12" ht="6.75" customHeight="1">
      <c r="B23" s="4"/>
      <c r="C23" s="48"/>
      <c r="D23" s="48"/>
      <c r="E23" s="49"/>
      <c r="F23" s="48"/>
      <c r="G23" s="48"/>
      <c r="H23" s="5"/>
      <c r="I23" s="5"/>
      <c r="J23" s="5"/>
      <c r="K23" s="60"/>
      <c r="L23" t="s">
        <v>13</v>
      </c>
    </row>
    <row r="24" spans="2:12">
      <c r="B24" s="6" t="s">
        <v>14</v>
      </c>
      <c r="C24" s="100"/>
      <c r="D24" s="100"/>
      <c r="E24" s="100"/>
      <c r="F24" s="100"/>
      <c r="G24" s="100"/>
      <c r="H24" s="5"/>
      <c r="I24" s="5"/>
      <c r="J24" s="5"/>
      <c r="K24" s="60"/>
    </row>
    <row r="25" spans="2:12" ht="6.75" customHeight="1">
      <c r="B25" s="6"/>
      <c r="C25" s="50"/>
      <c r="D25" s="50"/>
      <c r="E25" s="50"/>
      <c r="F25" s="50"/>
      <c r="G25" s="50"/>
      <c r="H25" s="5"/>
      <c r="I25" s="5"/>
      <c r="J25" s="5"/>
      <c r="K25" s="60"/>
      <c r="L25" t="s">
        <v>15</v>
      </c>
    </row>
    <row r="26" spans="2:12">
      <c r="B26" s="6" t="s">
        <v>16</v>
      </c>
      <c r="C26" s="101"/>
      <c r="D26" s="101"/>
      <c r="E26" s="101"/>
      <c r="F26" s="101"/>
      <c r="G26" s="101"/>
      <c r="H26" s="5"/>
      <c r="I26" s="5"/>
      <c r="J26" s="5"/>
      <c r="K26" s="60"/>
      <c r="L26" t="s">
        <v>17</v>
      </c>
    </row>
    <row r="27" spans="2:12" ht="6" customHeight="1">
      <c r="B27" s="6"/>
      <c r="C27" s="5"/>
      <c r="D27" s="5"/>
      <c r="E27" s="5"/>
      <c r="F27" s="5"/>
      <c r="G27" s="5"/>
      <c r="H27" s="5"/>
      <c r="I27" s="5"/>
      <c r="J27" s="5"/>
      <c r="K27" s="60"/>
      <c r="L27" t="s">
        <v>18</v>
      </c>
    </row>
    <row r="28" spans="2:12">
      <c r="B28" s="4" t="s">
        <v>19</v>
      </c>
      <c r="C28" s="82"/>
      <c r="D28" s="5"/>
      <c r="E28" s="5"/>
      <c r="F28" s="5"/>
      <c r="G28" s="5"/>
      <c r="H28" s="5"/>
      <c r="I28" s="5"/>
      <c r="J28" s="5"/>
      <c r="K28" s="60"/>
    </row>
    <row r="29" spans="2:12" ht="6.75" customHeight="1">
      <c r="B29" s="4"/>
      <c r="C29" s="5"/>
      <c r="D29" s="5"/>
      <c r="E29" s="5"/>
      <c r="F29" s="5"/>
      <c r="G29" s="5"/>
      <c r="H29" s="5"/>
      <c r="I29" s="5"/>
      <c r="J29" s="5"/>
      <c r="K29" s="60"/>
    </row>
    <row r="30" spans="2:12">
      <c r="B30" s="4" t="s">
        <v>20</v>
      </c>
      <c r="C30" s="83"/>
      <c r="D30" s="5"/>
      <c r="E30" s="5"/>
      <c r="F30" s="5"/>
      <c r="G30" s="5"/>
      <c r="H30" s="5"/>
      <c r="I30" s="5"/>
      <c r="J30" s="5"/>
      <c r="K30" s="60"/>
    </row>
    <row r="31" spans="2:12" ht="9.75" customHeight="1">
      <c r="B31" s="8"/>
      <c r="C31" s="53"/>
      <c r="D31" s="53"/>
      <c r="E31" s="54"/>
      <c r="F31" s="53"/>
      <c r="G31" s="53"/>
      <c r="H31" s="9"/>
      <c r="I31" s="9"/>
      <c r="J31" s="9"/>
      <c r="K31" s="81"/>
    </row>
    <row r="34" spans="2:14">
      <c r="B34" s="107" t="s">
        <v>21</v>
      </c>
      <c r="C34" s="108"/>
      <c r="D34" s="108"/>
      <c r="E34" s="108"/>
      <c r="F34" s="108"/>
      <c r="G34" s="108"/>
      <c r="H34" s="108"/>
      <c r="I34" s="108"/>
      <c r="J34" s="108"/>
      <c r="K34" s="109"/>
    </row>
    <row r="35" spans="2:14" ht="9" customHeight="1">
      <c r="B35" s="27"/>
      <c r="C35" s="28"/>
      <c r="D35" s="28"/>
      <c r="E35" s="29"/>
      <c r="F35" s="28"/>
      <c r="G35" s="28"/>
      <c r="H35" s="28"/>
      <c r="I35" s="28"/>
      <c r="J35" s="28"/>
      <c r="K35" s="80"/>
    </row>
    <row r="36" spans="2:14" ht="9" customHeight="1">
      <c r="B36" s="102" t="str">
        <f>IFERROR(IF(C26="","",IF(C26&lt;10,"Only prebooked groups with 10+ people are eligible to groups discount","")),"")</f>
        <v/>
      </c>
      <c r="C36" s="103"/>
      <c r="D36" s="103"/>
      <c r="E36" s="103"/>
      <c r="F36" s="103"/>
      <c r="G36" s="103"/>
      <c r="H36" s="103"/>
      <c r="I36" s="103"/>
      <c r="J36" s="103"/>
      <c r="K36" s="60"/>
    </row>
    <row r="37" spans="2:14" ht="9" customHeight="1">
      <c r="B37" s="102"/>
      <c r="C37" s="103"/>
      <c r="D37" s="103"/>
      <c r="E37" s="103"/>
      <c r="F37" s="103"/>
      <c r="G37" s="103"/>
      <c r="H37" s="103"/>
      <c r="I37" s="103"/>
      <c r="J37" s="103"/>
      <c r="K37" s="60"/>
    </row>
    <row r="38" spans="2:14" ht="9" customHeight="1">
      <c r="B38" s="102"/>
      <c r="C38" s="103"/>
      <c r="D38" s="103"/>
      <c r="E38" s="103"/>
      <c r="F38" s="103"/>
      <c r="G38" s="103"/>
      <c r="H38" s="103"/>
      <c r="I38" s="103"/>
      <c r="J38" s="103"/>
      <c r="K38" s="60"/>
    </row>
    <row r="39" spans="2:14">
      <c r="B39" s="4" t="str">
        <f>IFERROR(IF(OR(C26&lt;10,C28=""),"","Group discount %"),"")</f>
        <v/>
      </c>
      <c r="C39" s="11" t="str">
        <f>IFERROR(IF(OR(C26&lt;10,C28=""),"",IF(OR(WEEKDAY(C28,2)=6,WEEKDAY(C28,2)=7,C28=_xlfn.IFNA(VLOOKUP(C28,Holidays!$A$2:$A$34,1,FALSE),"")),10%,15%)),"")</f>
        <v/>
      </c>
      <c r="D39" s="12"/>
      <c r="E39" s="12"/>
      <c r="F39" s="12"/>
      <c r="G39" s="12"/>
      <c r="H39" s="12"/>
      <c r="I39" s="12"/>
      <c r="J39" s="12"/>
      <c r="K39" s="60"/>
    </row>
    <row r="40" spans="2:14">
      <c r="B40" s="4"/>
      <c r="C40" s="12"/>
      <c r="D40" s="12"/>
      <c r="E40" s="12"/>
      <c r="F40" s="12"/>
      <c r="G40" s="12"/>
      <c r="H40" s="12"/>
      <c r="I40" s="12"/>
      <c r="J40" s="12"/>
      <c r="K40" s="60"/>
    </row>
    <row r="41" spans="2:14" ht="15" customHeight="1">
      <c r="B41" s="4" t="str">
        <f>IFERROR(IF(OR($C$26&lt;10,$C$28=""),"","Free lift pass"),"")</f>
        <v/>
      </c>
      <c r="C41" s="13" t="str">
        <f>IFERROR(IF(OR($C$26&lt;10,$C$28=""),"","Name"),"")</f>
        <v/>
      </c>
      <c r="D41" s="14" t="str">
        <f>IFERROR(IF(OR($C$26&lt;10,$C$28=""),"","Surname"),"")</f>
        <v/>
      </c>
      <c r="E41" s="14" t="str">
        <f>IFERROR(IF(OR($C$26&lt;10,$C$28=""),"","Date of birth"),"")</f>
        <v/>
      </c>
      <c r="F41" s="12"/>
      <c r="G41" s="104" t="str">
        <f>IFERROR(IF(OR($C$26&lt;10,$C$28=""),"","With your group booking, you get one FOC lift pass. Please provide the required information about the lucky one"),"")</f>
        <v/>
      </c>
      <c r="H41" s="104"/>
      <c r="I41" s="104"/>
      <c r="J41" s="104"/>
      <c r="K41" s="60"/>
    </row>
    <row r="42" spans="2:14">
      <c r="B42" s="4"/>
      <c r="C42" s="15"/>
      <c r="D42" s="16"/>
      <c r="E42" s="16"/>
      <c r="F42" s="12"/>
      <c r="G42" s="104"/>
      <c r="H42" s="104"/>
      <c r="I42" s="104"/>
      <c r="J42" s="104"/>
      <c r="K42" s="60"/>
    </row>
    <row r="43" spans="2:14">
      <c r="B43" s="10"/>
      <c r="C43" s="9"/>
      <c r="D43" s="17"/>
      <c r="E43" s="17"/>
      <c r="F43" s="17"/>
      <c r="G43" s="105"/>
      <c r="H43" s="105"/>
      <c r="I43" s="105"/>
      <c r="J43" s="105"/>
      <c r="K43" s="81"/>
    </row>
    <row r="46" spans="2:14">
      <c r="B46" s="107" t="s">
        <v>22</v>
      </c>
      <c r="C46" s="108"/>
      <c r="D46" s="108"/>
      <c r="E46" s="108"/>
      <c r="F46" s="108"/>
      <c r="G46" s="108"/>
      <c r="H46" s="108"/>
      <c r="I46" s="108"/>
      <c r="J46" s="108"/>
      <c r="K46" s="109"/>
    </row>
    <row r="47" spans="2:14">
      <c r="B47" s="27"/>
      <c r="C47" s="28"/>
      <c r="D47" s="28"/>
      <c r="E47" s="29"/>
      <c r="F47" s="28"/>
      <c r="G47" s="28"/>
      <c r="H47" s="28"/>
      <c r="I47" s="28"/>
      <c r="J47" s="28"/>
      <c r="K47" s="80"/>
    </row>
    <row r="48" spans="2:14">
      <c r="B48" s="18" t="s">
        <v>23</v>
      </c>
      <c r="C48" s="19" t="s">
        <v>24</v>
      </c>
      <c r="D48" s="51"/>
      <c r="E48" s="20"/>
      <c r="F48" s="19" t="s">
        <v>25</v>
      </c>
      <c r="G48" s="51"/>
      <c r="H48" s="20"/>
      <c r="I48" s="20"/>
      <c r="J48" s="20"/>
      <c r="K48" s="60"/>
      <c r="M48">
        <f>IFERROR(VLOOKUP($B$48,Prices!$B$2:$D$15,2,FALSE)*$D$48+VLOOKUP($B$48,Prices!$B$2:$D$15,3,FALSE)*$G$48,0)</f>
        <v>0</v>
      </c>
      <c r="N48" t="s">
        <v>26</v>
      </c>
    </row>
    <row r="49" spans="2:14">
      <c r="B49" s="21"/>
      <c r="C49" s="22"/>
      <c r="D49" s="23" t="str">
        <f>IFERROR(IF($D$48="","","$149 each"),"")</f>
        <v/>
      </c>
      <c r="E49" s="23"/>
      <c r="F49" s="23"/>
      <c r="G49" s="43" t="str">
        <f>IFERROR(IF($G$48="","","$89 each"),"")</f>
        <v/>
      </c>
      <c r="H49" s="44"/>
      <c r="I49" s="44"/>
      <c r="J49" s="44"/>
      <c r="K49" s="63"/>
    </row>
    <row r="50" spans="2:14">
      <c r="B50" s="21"/>
      <c r="C50" s="22"/>
      <c r="D50" s="22"/>
      <c r="E50" s="22"/>
      <c r="F50" s="22"/>
      <c r="G50" s="44"/>
      <c r="H50" s="44"/>
      <c r="I50" s="44"/>
      <c r="J50" s="44"/>
      <c r="K50" s="63"/>
    </row>
    <row r="51" spans="2:14">
      <c r="B51" s="24"/>
      <c r="C51" s="25"/>
      <c r="D51" s="13" t="str">
        <f>IFERROR(IF(AND(G48="",D48=""),"","Name"),"")</f>
        <v/>
      </c>
      <c r="E51" s="14" t="str">
        <f>IFERROR(IF(AND($G$48="",$D$48=""),"","Surname"),"")</f>
        <v/>
      </c>
      <c r="F51" s="14" t="str">
        <f>IFERROR(IF(AND($G$48="",$D$48=""),"","Date of birth"),"")</f>
        <v/>
      </c>
      <c r="G51" s="14" t="str">
        <f>IFERROR(IF(AND(G48="",D48=""),"","Need New Pass?"),"")</f>
        <v/>
      </c>
      <c r="H51" s="14" t="str">
        <f>IFERROR(IF(AND(G48="",D48=""),"","WTP number"),"")</f>
        <v/>
      </c>
      <c r="I51" s="46"/>
      <c r="J51" s="46"/>
      <c r="K51" s="63"/>
      <c r="L51">
        <f>ROW()</f>
        <v>51</v>
      </c>
    </row>
    <row r="52" spans="2:14">
      <c r="B52" s="24"/>
      <c r="C52" s="26"/>
      <c r="D52" s="47"/>
      <c r="E52" s="47"/>
      <c r="F52" s="47"/>
      <c r="G52" s="47"/>
      <c r="H52" s="47"/>
      <c r="I52" s="46"/>
      <c r="J52" s="86"/>
      <c r="K52" s="63"/>
      <c r="L52">
        <f>ROW()</f>
        <v>52</v>
      </c>
      <c r="M52">
        <f>IFERROR(IF(G52="Yes",5,0),0)</f>
        <v>0</v>
      </c>
      <c r="N52" t="s">
        <v>26</v>
      </c>
    </row>
    <row r="53" spans="2:14">
      <c r="B53" s="24"/>
      <c r="C53" s="26"/>
      <c r="D53" s="55" t="str">
        <f>IFERROR(IF(AND(D48="",G48=""),"",IF(D48+G48&gt;L52-L51,"Please click on 'add new guest'","All good!")),"")</f>
        <v/>
      </c>
      <c r="E53" s="26"/>
      <c r="F53" s="26"/>
      <c r="G53" s="46"/>
      <c r="H53" s="46"/>
      <c r="I53" s="46"/>
      <c r="J53" s="46"/>
      <c r="K53" s="87"/>
    </row>
    <row r="54" spans="2:14">
      <c r="B54" s="27"/>
      <c r="C54" s="28"/>
      <c r="D54" s="28"/>
      <c r="E54" s="29"/>
      <c r="F54" s="28"/>
      <c r="G54" s="28"/>
      <c r="H54" s="28"/>
      <c r="I54" s="28"/>
      <c r="J54" s="28"/>
      <c r="K54" s="60"/>
    </row>
    <row r="55" spans="2:14">
      <c r="B55" s="18" t="s">
        <v>27</v>
      </c>
      <c r="C55" s="19" t="s">
        <v>24</v>
      </c>
      <c r="D55" s="51"/>
      <c r="E55" s="20"/>
      <c r="F55" s="19" t="s">
        <v>25</v>
      </c>
      <c r="G55" s="51"/>
      <c r="H55" s="20"/>
      <c r="I55" s="20"/>
      <c r="J55" s="20"/>
      <c r="K55" s="60"/>
      <c r="M55">
        <f>IFERROR(VLOOKUP($B$55,Prices!$B$2:$D$15,2,FALSE)*$D$55+VLOOKUP($B$55,Prices!$B$2:$D$15,3,FALSE)*$G$55,0)</f>
        <v>0</v>
      </c>
      <c r="N55" t="s">
        <v>26</v>
      </c>
    </row>
    <row r="56" spans="2:14">
      <c r="B56" s="21"/>
      <c r="C56" s="22"/>
      <c r="D56" s="23" t="str">
        <f>IFERROR(IF($D$55="","","$95 each"),"")</f>
        <v/>
      </c>
      <c r="E56" s="23"/>
      <c r="F56" s="23"/>
      <c r="G56" s="23" t="str">
        <f>IFERROR(IF($G$55="","","$75 each"),"")</f>
        <v/>
      </c>
      <c r="H56" s="22"/>
      <c r="I56" s="22"/>
      <c r="J56" s="22"/>
      <c r="K56" s="60"/>
    </row>
    <row r="57" spans="2:14">
      <c r="B57" s="21"/>
      <c r="C57" s="22"/>
      <c r="D57" s="22"/>
      <c r="E57" s="22"/>
      <c r="F57" s="22"/>
      <c r="G57" s="22"/>
      <c r="H57" s="22"/>
      <c r="I57" s="22"/>
      <c r="J57" s="22"/>
      <c r="K57" s="60"/>
    </row>
    <row r="58" spans="2:14">
      <c r="B58" s="24"/>
      <c r="C58" s="25"/>
      <c r="D58" s="13" t="str">
        <f>IFERROR(IF(AND($G$55="",$D$55=""),"","Name"),"")</f>
        <v/>
      </c>
      <c r="E58" s="14" t="str">
        <f>IFERROR(IF(AND($G$55="",$D$55=""),"","Surname"),"")</f>
        <v/>
      </c>
      <c r="F58" s="14" t="str">
        <f>IFERROR(IF(AND($G$55="",$D$55=""),"","Date of birth"),"")</f>
        <v/>
      </c>
      <c r="G58" s="14" t="str">
        <f>IFERROR(IF(AND(G55="",D55=""),"","Need New Pass?"),"")</f>
        <v/>
      </c>
      <c r="H58" s="14" t="str">
        <f>IFERROR(IF(AND(G55="",D55=""),"","WTP number"),"")</f>
        <v/>
      </c>
      <c r="I58" s="26"/>
      <c r="J58" s="26"/>
      <c r="K58" s="60"/>
      <c r="L58">
        <f>ROW()</f>
        <v>58</v>
      </c>
    </row>
    <row r="59" spans="2:14">
      <c r="B59" s="24"/>
      <c r="C59" s="26"/>
      <c r="D59" s="47"/>
      <c r="E59" s="47"/>
      <c r="F59" s="47"/>
      <c r="G59" s="47"/>
      <c r="H59" s="47"/>
      <c r="I59" s="26"/>
      <c r="J59" s="26"/>
      <c r="K59" s="60"/>
      <c r="L59">
        <f>ROW()</f>
        <v>59</v>
      </c>
      <c r="M59">
        <f>IFERROR(IF(G59="Yes",5,0),0)</f>
        <v>0</v>
      </c>
      <c r="N59" t="s">
        <v>26</v>
      </c>
    </row>
    <row r="60" spans="2:14">
      <c r="B60" s="24"/>
      <c r="C60" s="26"/>
      <c r="D60" s="55" t="str">
        <f>IFERROR(IF(AND(D55="",G55=""),"",IF(D55+G55&gt;L59-L58,"Please click on 'add new guest'","All good!")),"")</f>
        <v/>
      </c>
      <c r="E60" s="26"/>
      <c r="F60" s="26"/>
      <c r="G60" s="26"/>
      <c r="H60" s="26"/>
      <c r="I60" s="26"/>
      <c r="J60" s="26"/>
      <c r="K60" s="81"/>
    </row>
    <row r="61" spans="2:14">
      <c r="B61" s="27"/>
      <c r="C61" s="28"/>
      <c r="D61" s="28"/>
      <c r="E61" s="29"/>
      <c r="F61" s="28"/>
      <c r="G61" s="28"/>
      <c r="H61" s="28"/>
      <c r="I61" s="28"/>
      <c r="J61" s="28"/>
      <c r="K61" s="60"/>
    </row>
    <row r="62" spans="2:14" ht="15" customHeight="1">
      <c r="B62" s="106" t="s">
        <v>28</v>
      </c>
      <c r="C62" s="19" t="s">
        <v>24</v>
      </c>
      <c r="D62" s="52"/>
      <c r="E62" s="20"/>
      <c r="F62" s="19" t="s">
        <v>25</v>
      </c>
      <c r="G62" s="52"/>
      <c r="H62" s="20"/>
      <c r="I62" s="20"/>
      <c r="J62" s="20"/>
      <c r="K62" s="60"/>
      <c r="M62">
        <f>IFERROR(VLOOKUP($B$62,Prices!$B$2:$D$15,2,FALSE)*$D$62+VLOOKUP($B$62,Prices!$B$2:$D$15,3,FALSE)*$G$62,0)</f>
        <v>0</v>
      </c>
      <c r="N62" t="s">
        <v>26</v>
      </c>
    </row>
    <row r="63" spans="2:14">
      <c r="B63" s="106"/>
      <c r="C63" s="22"/>
      <c r="D63" s="23" t="str">
        <f>IFERROR(IF($D$62="","","$"&amp;VLOOKUP(B62,Prices!$B$2:$D$15,2,FALSE)&amp;" each"),"")</f>
        <v/>
      </c>
      <c r="E63" s="23"/>
      <c r="F63" s="23"/>
      <c r="G63" s="23" t="str">
        <f>IFERROR(IF($G$62="","","$"&amp;VLOOKUP(B62,Prices!$B$2:$D$15,3,FALSE)&amp;" each"),"")</f>
        <v/>
      </c>
      <c r="H63" s="22"/>
      <c r="I63" s="22"/>
      <c r="J63" s="22"/>
      <c r="K63" s="60"/>
    </row>
    <row r="64" spans="2:14">
      <c r="B64" s="21"/>
      <c r="C64" s="22"/>
      <c r="D64" s="22"/>
      <c r="E64" s="22"/>
      <c r="F64" s="22"/>
      <c r="G64" s="22"/>
      <c r="H64" s="22"/>
      <c r="I64" s="22"/>
      <c r="J64" s="22"/>
      <c r="K64" s="81"/>
    </row>
    <row r="65" spans="2:17">
      <c r="B65" s="27"/>
      <c r="C65" s="28"/>
      <c r="D65" s="28"/>
      <c r="E65" s="29"/>
      <c r="F65" s="28"/>
      <c r="G65" s="28"/>
      <c r="H65" s="28"/>
      <c r="I65" s="28"/>
      <c r="J65" s="28"/>
      <c r="K65" s="60"/>
    </row>
    <row r="66" spans="2:17">
      <c r="B66" s="30" t="s">
        <v>29</v>
      </c>
      <c r="C66" s="19" t="s">
        <v>24</v>
      </c>
      <c r="D66" s="52"/>
      <c r="E66" s="20"/>
      <c r="F66" s="19" t="s">
        <v>25</v>
      </c>
      <c r="G66" s="52"/>
      <c r="H66" s="20"/>
      <c r="I66" s="20"/>
      <c r="J66" s="20"/>
      <c r="K66" s="60"/>
      <c r="M66">
        <f>IFERROR(VLOOKUP($B$66,Prices!$B$2:$D$15,2,FALSE)*$D$66+VLOOKUP($B$66,Prices!$B$2:$D$15,3,FALSE)*$G$66,0)</f>
        <v>0</v>
      </c>
      <c r="N66" t="s">
        <v>26</v>
      </c>
    </row>
    <row r="67" spans="2:17">
      <c r="B67" s="21"/>
      <c r="C67" s="22"/>
      <c r="D67" s="23" t="str">
        <f>IFERROR(IF(D66="","","$"&amp;VLOOKUP(B66,Prices!$B$2:$D$15,2,FALSE)&amp;" each"),"")</f>
        <v/>
      </c>
      <c r="E67" s="23"/>
      <c r="F67" s="23"/>
      <c r="G67" s="23" t="str">
        <f>IFERROR(IF(G66="","","$"&amp;VLOOKUP(B66,Prices!$B$2:$D$15,3,FALSE)&amp;" each"),"")</f>
        <v/>
      </c>
      <c r="H67" s="22"/>
      <c r="I67" s="22"/>
      <c r="J67" s="22"/>
      <c r="K67" s="60"/>
    </row>
    <row r="68" spans="2:17">
      <c r="B68" s="21"/>
      <c r="C68" s="22"/>
      <c r="D68" s="22"/>
      <c r="E68" s="22"/>
      <c r="F68" s="22"/>
      <c r="G68" s="22"/>
      <c r="H68" s="22"/>
      <c r="I68" s="22"/>
      <c r="J68" s="22"/>
      <c r="K68" s="60"/>
    </row>
    <row r="69" spans="2:17">
      <c r="B69" s="24"/>
      <c r="C69" s="25"/>
      <c r="D69" s="13" t="str">
        <f>IFERROR(IF(AND(G66="",D66=""),"","Name"),"")</f>
        <v/>
      </c>
      <c r="E69" s="14" t="str">
        <f>IFERROR(IF(AND(G66="",D66=""),"","Surname"),"")</f>
        <v/>
      </c>
      <c r="F69" s="14" t="str">
        <f>IFERROR(IF(AND(G66="",D66=""),"","Date of birth"),"")</f>
        <v/>
      </c>
      <c r="G69" s="14" t="str">
        <f>IFERROR(IF(AND(G66="",D66=""),"","Ski/Snowboard"),"")</f>
        <v/>
      </c>
      <c r="H69" s="26"/>
      <c r="I69" s="26"/>
      <c r="J69" s="26"/>
      <c r="K69" s="60"/>
      <c r="L69">
        <f>ROW()</f>
        <v>69</v>
      </c>
    </row>
    <row r="70" spans="2:17">
      <c r="B70" s="24"/>
      <c r="C70" s="26"/>
      <c r="D70" s="47"/>
      <c r="E70" s="47"/>
      <c r="F70" s="47"/>
      <c r="G70" s="47"/>
      <c r="H70" s="26"/>
      <c r="I70" s="26"/>
      <c r="J70" s="26"/>
      <c r="K70" s="60"/>
      <c r="L70">
        <f>ROW()</f>
        <v>70</v>
      </c>
    </row>
    <row r="71" spans="2:17">
      <c r="B71" s="24"/>
      <c r="C71" s="26"/>
      <c r="D71" s="55" t="str">
        <f>IFERROR(IF(AND(D66="",G66=""),"",IF(D66+G66&gt;L70-L69,"Please click on 'add new guest'","All good!")),"")</f>
        <v/>
      </c>
      <c r="E71" s="26"/>
      <c r="F71" s="26"/>
      <c r="G71" s="26"/>
      <c r="H71" s="26"/>
      <c r="I71" s="26"/>
      <c r="J71" s="26"/>
      <c r="K71" s="81"/>
    </row>
    <row r="72" spans="2:17">
      <c r="B72" s="27"/>
      <c r="C72" s="28"/>
      <c r="D72" s="28"/>
      <c r="E72" s="29"/>
      <c r="F72" s="28"/>
      <c r="G72" s="28"/>
      <c r="H72" s="28"/>
      <c r="I72" s="28"/>
      <c r="J72" s="28"/>
      <c r="K72" s="60"/>
      <c r="O72" t="s">
        <v>30</v>
      </c>
      <c r="P72">
        <v>52</v>
      </c>
      <c r="Q72">
        <v>48</v>
      </c>
    </row>
    <row r="73" spans="2:17">
      <c r="B73" s="30" t="s">
        <v>31</v>
      </c>
      <c r="C73" s="19" t="s">
        <v>24</v>
      </c>
      <c r="D73" s="52"/>
      <c r="E73" s="20"/>
      <c r="F73" s="19" t="s">
        <v>25</v>
      </c>
      <c r="G73" s="52"/>
      <c r="H73" s="20"/>
      <c r="I73" s="20"/>
      <c r="J73" s="20"/>
      <c r="K73" s="60"/>
      <c r="O73" t="s">
        <v>32</v>
      </c>
      <c r="P73">
        <v>32</v>
      </c>
      <c r="Q73">
        <v>30</v>
      </c>
    </row>
    <row r="74" spans="2:17">
      <c r="B74" s="21"/>
      <c r="C74" s="22" t="str">
        <f>IFERROR(IF(AND(G73="",D73=""),"","Helmet "),"")</f>
        <v/>
      </c>
      <c r="D74" s="23" t="str">
        <f>IFERROR(IF(D73="","","$"&amp;VLOOKUP(C74,Prices!$B$2:$D$15,2,FALSE)&amp;" each"),"")</f>
        <v/>
      </c>
      <c r="E74" s="23"/>
      <c r="F74" s="23"/>
      <c r="G74" s="23" t="str">
        <f>IFERROR(IF(G73="","","$"&amp;VLOOKUP(C74,Prices!$B$2:$D$15,3,FALSE)&amp;" each"),"")</f>
        <v/>
      </c>
      <c r="H74" s="22"/>
      <c r="I74" s="22"/>
      <c r="J74" s="22"/>
      <c r="K74" s="60"/>
      <c r="O74" t="s">
        <v>33</v>
      </c>
      <c r="P74">
        <v>40</v>
      </c>
      <c r="Q74">
        <v>38</v>
      </c>
    </row>
    <row r="75" spans="2:17">
      <c r="B75" s="21"/>
      <c r="C75" s="22" t="str">
        <f>IFERROR(IF(AND(G73="",D73=""),"","Jacket "),"")</f>
        <v/>
      </c>
      <c r="D75" s="23" t="str">
        <f>IFERROR(IF(D74="","","$"&amp;VLOOKUP(C75,Prices!$B$2:$D$15,2,FALSE)&amp;" each"),"")</f>
        <v/>
      </c>
      <c r="E75" s="23"/>
      <c r="F75" s="23"/>
      <c r="G75" s="23" t="str">
        <f>IFERROR(IF(G74="","","$"&amp;VLOOKUP(C75,Prices!$B$2:$D$15,3,FALSE)&amp;" each"),"")</f>
        <v/>
      </c>
      <c r="H75" s="22"/>
      <c r="I75" s="22"/>
      <c r="J75" s="22"/>
      <c r="K75" s="60"/>
      <c r="O75" t="s">
        <v>34</v>
      </c>
      <c r="P75">
        <v>32</v>
      </c>
      <c r="Q75">
        <v>30</v>
      </c>
    </row>
    <row r="76" spans="2:17">
      <c r="B76" s="21"/>
      <c r="C76" s="22" t="str">
        <f>IFERROR(IF(AND(G73="",D73=""),"","Pants "),"")</f>
        <v/>
      </c>
      <c r="D76" s="23" t="str">
        <f>IFERROR(IF(D75="","","$"&amp;VLOOKUP(C76,Prices!$B$2:$D$15,2,FALSE)&amp;" each"),"")</f>
        <v/>
      </c>
      <c r="E76" s="23"/>
      <c r="F76" s="23"/>
      <c r="G76" s="23" t="str">
        <f>IFERROR(IF(G75="","","$"&amp;VLOOKUP(C76,Prices!$B$2:$D$15,3,FALSE)&amp;" each"),"")</f>
        <v/>
      </c>
      <c r="H76" s="22"/>
      <c r="I76" s="22"/>
      <c r="J76" s="22"/>
      <c r="K76" s="60"/>
      <c r="O76" t="s">
        <v>35</v>
      </c>
      <c r="P76">
        <v>12</v>
      </c>
      <c r="Q76">
        <v>12</v>
      </c>
    </row>
    <row r="77" spans="2:17">
      <c r="B77" s="21"/>
      <c r="C77" s="22"/>
      <c r="D77" s="22"/>
      <c r="E77" s="22"/>
      <c r="F77" s="22"/>
      <c r="G77" s="22"/>
      <c r="H77" s="22"/>
      <c r="I77" s="22"/>
      <c r="J77" s="22"/>
      <c r="K77" s="60"/>
      <c r="O77" t="s">
        <v>36</v>
      </c>
      <c r="P77">
        <v>20</v>
      </c>
      <c r="Q77">
        <v>18</v>
      </c>
    </row>
    <row r="78" spans="2:17">
      <c r="B78" s="24"/>
      <c r="C78" s="25"/>
      <c r="D78" s="13" t="str">
        <f>IFERROR(IF(AND(G73="",D73=""),"","Name"),"")</f>
        <v/>
      </c>
      <c r="E78" s="14" t="str">
        <f>IFERROR(IF(AND(G73="",D73=""),"","Surname"),"")</f>
        <v/>
      </c>
      <c r="F78" s="14" t="str">
        <f>IFERROR(IF(AND(G73="",D73=""),"","Date of birth"),"")</f>
        <v/>
      </c>
      <c r="G78" s="14" t="str">
        <f>IFERROR(IF(AND(G73="",D73=""),"","Helmet/Jacket/Pants"),"")</f>
        <v/>
      </c>
      <c r="H78" s="26"/>
      <c r="I78" s="26"/>
      <c r="J78" s="26"/>
      <c r="K78" s="60"/>
      <c r="L78">
        <f>ROW()</f>
        <v>78</v>
      </c>
      <c r="O78" t="s">
        <v>37</v>
      </c>
      <c r="P78">
        <v>20</v>
      </c>
      <c r="Q78">
        <v>18</v>
      </c>
    </row>
    <row r="79" spans="2:17">
      <c r="B79" s="24"/>
      <c r="C79" s="26"/>
      <c r="D79" s="47"/>
      <c r="E79" s="47"/>
      <c r="F79" s="56"/>
      <c r="G79" s="47" t="s">
        <v>30</v>
      </c>
      <c r="H79" s="26"/>
      <c r="I79" s="26"/>
      <c r="J79" s="26"/>
      <c r="K79" s="60"/>
      <c r="L79">
        <f>ROW()</f>
        <v>79</v>
      </c>
      <c r="M79">
        <f>IFERROR(IF(YEARFRAC(F79,$C$28)&lt;17,VLOOKUP(G79,$O$72:$Q$78,3,FALSE),VLOOKUP(G79,$O$72:$Q$78,2,FALSE)),0)</f>
        <v>48</v>
      </c>
      <c r="N79" t="s">
        <v>26</v>
      </c>
    </row>
    <row r="80" spans="2:17">
      <c r="B80" s="24"/>
      <c r="C80" s="26"/>
      <c r="D80" s="55" t="str">
        <f>IFERROR(IF(AND(D73="",G73=""),"",IF(D73+G73&gt;#REF!-L78,"Please click on 'add new guest'","All good!")),"")</f>
        <v/>
      </c>
      <c r="E80" s="26"/>
      <c r="F80" s="26"/>
      <c r="G80" s="26"/>
      <c r="H80" s="26"/>
      <c r="I80" s="26"/>
      <c r="J80" s="26"/>
      <c r="K80" s="81"/>
    </row>
    <row r="81" spans="2:11">
      <c r="B81" s="31"/>
      <c r="C81" s="32"/>
      <c r="D81" s="32"/>
      <c r="E81" s="32"/>
      <c r="F81" s="32"/>
      <c r="G81" s="32"/>
      <c r="H81" s="32"/>
      <c r="I81" s="32"/>
      <c r="J81" s="32"/>
      <c r="K81" s="60"/>
    </row>
    <row r="82" spans="2:11">
      <c r="B82" s="33" t="s">
        <v>38</v>
      </c>
      <c r="C82" s="99" t="s">
        <v>39</v>
      </c>
      <c r="D82" s="99"/>
      <c r="E82" s="99"/>
      <c r="F82" s="99"/>
      <c r="G82" s="99"/>
      <c r="H82" s="99"/>
      <c r="I82" s="99"/>
      <c r="J82" s="99"/>
      <c r="K82" s="60"/>
    </row>
    <row r="83" spans="2:11">
      <c r="B83" s="24"/>
      <c r="C83" s="99"/>
      <c r="D83" s="99"/>
      <c r="E83" s="99"/>
      <c r="F83" s="99"/>
      <c r="G83" s="99"/>
      <c r="H83" s="99"/>
      <c r="I83" s="99"/>
      <c r="J83" s="99"/>
      <c r="K83" s="60"/>
    </row>
    <row r="84" spans="2:11">
      <c r="B84" s="24"/>
      <c r="C84" s="99"/>
      <c r="D84" s="99"/>
      <c r="E84" s="99"/>
      <c r="F84" s="99"/>
      <c r="G84" s="99"/>
      <c r="H84" s="99"/>
      <c r="I84" s="99"/>
      <c r="J84" s="99"/>
      <c r="K84" s="60"/>
    </row>
    <row r="85" spans="2:11">
      <c r="B85" s="24"/>
      <c r="C85" s="99"/>
      <c r="D85" s="99"/>
      <c r="E85" s="99"/>
      <c r="F85" s="99"/>
      <c r="G85" s="99"/>
      <c r="H85" s="99"/>
      <c r="I85" s="99"/>
      <c r="J85" s="99"/>
      <c r="K85" s="60"/>
    </row>
    <row r="86" spans="2:11">
      <c r="B86" s="24"/>
      <c r="C86" s="99"/>
      <c r="D86" s="99"/>
      <c r="E86" s="99"/>
      <c r="F86" s="99"/>
      <c r="G86" s="99"/>
      <c r="H86" s="99"/>
      <c r="I86" s="99"/>
      <c r="J86" s="99"/>
      <c r="K86" s="60"/>
    </row>
    <row r="87" spans="2:11" ht="12.75" customHeight="1">
      <c r="B87" s="34"/>
      <c r="C87" s="35"/>
      <c r="D87" s="36"/>
      <c r="E87" s="36"/>
      <c r="F87" s="36"/>
      <c r="G87" s="36"/>
      <c r="H87" s="37"/>
      <c r="I87" s="37"/>
      <c r="J87" s="37"/>
      <c r="K87" s="81"/>
    </row>
    <row r="88" spans="2:11">
      <c r="B88" s="45"/>
      <c r="C88" s="45"/>
      <c r="D88" s="45"/>
      <c r="E88" s="45"/>
      <c r="F88" s="45"/>
      <c r="G88" s="45"/>
      <c r="H88" s="45"/>
      <c r="I88" s="45"/>
      <c r="J88" s="45"/>
    </row>
    <row r="89" spans="2:11">
      <c r="B89" s="45"/>
      <c r="C89" s="45"/>
      <c r="D89" s="45"/>
      <c r="E89" s="45"/>
      <c r="F89" s="45"/>
      <c r="G89" s="45"/>
      <c r="H89" s="45"/>
      <c r="I89" s="45"/>
      <c r="J89" s="45"/>
    </row>
    <row r="90" spans="2:11">
      <c r="B90" s="93" t="s">
        <v>40</v>
      </c>
      <c r="C90" s="94"/>
      <c r="D90" s="94"/>
      <c r="E90" s="94"/>
      <c r="F90" s="94"/>
      <c r="G90" s="94"/>
      <c r="H90" s="94"/>
      <c r="I90" s="94"/>
      <c r="J90" s="95"/>
    </row>
    <row r="91" spans="2:11" s="57" customFormat="1">
      <c r="B91" s="75"/>
      <c r="C91" s="76"/>
      <c r="D91" s="77"/>
      <c r="E91" s="77"/>
      <c r="F91" s="77"/>
      <c r="G91" s="77"/>
      <c r="H91" s="77"/>
      <c r="I91" s="76"/>
      <c r="J91" s="78"/>
    </row>
    <row r="92" spans="2:11">
      <c r="B92" s="58" t="s">
        <v>41</v>
      </c>
      <c r="C92" s="59"/>
      <c r="D92" s="96"/>
      <c r="E92" s="97"/>
      <c r="F92" s="97"/>
      <c r="G92" s="97"/>
      <c r="H92" s="98"/>
      <c r="I92" s="59"/>
      <c r="J92" s="60"/>
    </row>
    <row r="93" spans="2:11">
      <c r="B93" s="79" t="s">
        <v>42</v>
      </c>
      <c r="C93" s="59"/>
      <c r="D93" s="59"/>
      <c r="E93" s="59"/>
      <c r="F93" s="59"/>
      <c r="G93" s="59"/>
      <c r="H93" s="59"/>
      <c r="I93" s="59"/>
      <c r="J93" s="60"/>
    </row>
    <row r="94" spans="2:11">
      <c r="B94" s="61"/>
      <c r="C94" s="62"/>
      <c r="D94" s="62"/>
      <c r="E94" s="62"/>
      <c r="F94" s="62"/>
      <c r="G94" s="62"/>
      <c r="H94" s="62"/>
      <c r="I94" s="62"/>
      <c r="J94" s="63"/>
    </row>
    <row r="95" spans="2:11">
      <c r="B95" s="64" t="s">
        <v>43</v>
      </c>
      <c r="C95" s="65"/>
      <c r="D95" s="66">
        <f>IFERROR(SUM(M:M),0)</f>
        <v>48</v>
      </c>
      <c r="E95" s="62"/>
      <c r="F95" s="67"/>
      <c r="G95" s="62"/>
      <c r="H95" s="62"/>
      <c r="I95" s="62"/>
      <c r="J95" s="63"/>
    </row>
    <row r="96" spans="2:11">
      <c r="B96" s="68"/>
      <c r="C96" s="62"/>
      <c r="D96" s="62"/>
      <c r="E96" s="62"/>
      <c r="F96" s="62"/>
      <c r="G96" s="62"/>
      <c r="H96" s="62"/>
      <c r="I96" s="62"/>
      <c r="J96" s="63"/>
    </row>
    <row r="97" spans="2:10">
      <c r="B97" s="64" t="s">
        <v>44</v>
      </c>
      <c r="C97" s="65"/>
      <c r="D97" s="69">
        <f>IFERROR(-SUMIF(N:N,"oui",M:M)*$C$39,0)</f>
        <v>0</v>
      </c>
      <c r="E97" s="62"/>
      <c r="F97" s="62"/>
      <c r="G97" s="62"/>
      <c r="H97" s="62"/>
      <c r="I97" s="62"/>
      <c r="J97" s="63"/>
    </row>
    <row r="98" spans="2:10">
      <c r="B98" s="68"/>
      <c r="C98" s="62"/>
      <c r="D98" s="62"/>
      <c r="E98" s="62"/>
      <c r="F98" s="62"/>
      <c r="G98" s="62"/>
      <c r="H98" s="62"/>
      <c r="I98" s="62"/>
      <c r="J98" s="63"/>
    </row>
    <row r="99" spans="2:10" ht="18.75">
      <c r="B99" s="70" t="s">
        <v>45</v>
      </c>
      <c r="C99" s="71"/>
      <c r="D99" s="72">
        <f>$D$95+$D$97</f>
        <v>48</v>
      </c>
      <c r="E99" s="73"/>
      <c r="F99" s="73"/>
      <c r="G99" s="73"/>
      <c r="H99" s="73"/>
      <c r="I99" s="73"/>
      <c r="J99" s="74"/>
    </row>
  </sheetData>
  <sheetProtection algorithmName="SHA-512" hashValue="m/H15RmIL9hQu7VP6O4kSdhxLuFKuwx3B79zhAaZHY8WMD+g3kpJCo9tWUzxVcIK8wc8yy6oxwc12ZhIJwQCPQ==" saltValue="DBL54BtJRtVJX900CvNswg==" spinCount="100000" sheet="1" objects="1" scenarios="1" selectLockedCells="1"/>
  <mergeCells count="20">
    <mergeCell ref="B12:J12"/>
    <mergeCell ref="B9:J9"/>
    <mergeCell ref="B11:J11"/>
    <mergeCell ref="B13:J13"/>
    <mergeCell ref="B6:K6"/>
    <mergeCell ref="B8:K8"/>
    <mergeCell ref="B16:K16"/>
    <mergeCell ref="B90:J90"/>
    <mergeCell ref="D92:H92"/>
    <mergeCell ref="C82:J86"/>
    <mergeCell ref="C20:G20"/>
    <mergeCell ref="C22:G22"/>
    <mergeCell ref="C24:G24"/>
    <mergeCell ref="C26:G26"/>
    <mergeCell ref="B36:J38"/>
    <mergeCell ref="G41:J43"/>
    <mergeCell ref="B62:B63"/>
    <mergeCell ref="B34:K34"/>
    <mergeCell ref="B46:K46"/>
    <mergeCell ref="C18:G18"/>
  </mergeCells>
  <conditionalFormatting sqref="C39">
    <cfRule type="cellIs" dxfId="49" priority="380" operator="between">
      <formula>0.1</formula>
      <formula>0.15</formula>
    </cfRule>
  </conditionalFormatting>
  <conditionalFormatting sqref="C42">
    <cfRule type="expression" dxfId="48" priority="379">
      <formula>$C$41="Name"</formula>
    </cfRule>
  </conditionalFormatting>
  <conditionalFormatting sqref="D42:E42">
    <cfRule type="expression" dxfId="47" priority="378">
      <formula>$D$41="Surname"</formula>
    </cfRule>
  </conditionalFormatting>
  <conditionalFormatting sqref="C51">
    <cfRule type="cellIs" dxfId="46" priority="377" operator="between">
      <formula>0.1</formula>
      <formula>0.15</formula>
    </cfRule>
  </conditionalFormatting>
  <conditionalFormatting sqref="D49">
    <cfRule type="expression" dxfId="45" priority="376">
      <formula>$D$48&lt;&gt;""</formula>
    </cfRule>
  </conditionalFormatting>
  <conditionalFormatting sqref="G49">
    <cfRule type="expression" dxfId="44" priority="375">
      <formula>$G$48&lt;&gt;""</formula>
    </cfRule>
  </conditionalFormatting>
  <conditionalFormatting sqref="C41:E41">
    <cfRule type="expression" dxfId="43" priority="374">
      <formula>$C$41="Name"</formula>
    </cfRule>
  </conditionalFormatting>
  <conditionalFormatting sqref="D51:F51">
    <cfRule type="expression" dxfId="42" priority="373">
      <formula>$D$51&lt;&gt;""</formula>
    </cfRule>
  </conditionalFormatting>
  <conditionalFormatting sqref="C58">
    <cfRule type="cellIs" dxfId="41" priority="371" operator="between">
      <formula>0.1</formula>
      <formula>0.15</formula>
    </cfRule>
  </conditionalFormatting>
  <conditionalFormatting sqref="D56 D74 G74">
    <cfRule type="expression" dxfId="40" priority="370">
      <formula>D55&lt;&gt;""</formula>
    </cfRule>
  </conditionalFormatting>
  <conditionalFormatting sqref="G56">
    <cfRule type="expression" dxfId="39" priority="369">
      <formula>G55&lt;&gt;""</formula>
    </cfRule>
  </conditionalFormatting>
  <conditionalFormatting sqref="D58:F58">
    <cfRule type="expression" dxfId="38" priority="368">
      <formula>$D$58&lt;&gt;""</formula>
    </cfRule>
  </conditionalFormatting>
  <conditionalFormatting sqref="D63">
    <cfRule type="expression" dxfId="37" priority="365">
      <formula>D62&lt;&gt;""</formula>
    </cfRule>
  </conditionalFormatting>
  <conditionalFormatting sqref="G63">
    <cfRule type="expression" dxfId="36" priority="364">
      <formula>G62&lt;&gt;""</formula>
    </cfRule>
  </conditionalFormatting>
  <conditionalFormatting sqref="C69">
    <cfRule type="cellIs" dxfId="35" priority="341" operator="between">
      <formula>0.1</formula>
      <formula>0.15</formula>
    </cfRule>
  </conditionalFormatting>
  <conditionalFormatting sqref="D67">
    <cfRule type="expression" dxfId="34" priority="340">
      <formula>D66&lt;&gt;""</formula>
    </cfRule>
  </conditionalFormatting>
  <conditionalFormatting sqref="G67">
    <cfRule type="expression" dxfId="33" priority="339">
      <formula>G66&lt;&gt;""</formula>
    </cfRule>
  </conditionalFormatting>
  <conditionalFormatting sqref="D69:F69">
    <cfRule type="expression" dxfId="32" priority="338">
      <formula>D69&lt;&gt;""</formula>
    </cfRule>
  </conditionalFormatting>
  <conditionalFormatting sqref="D70:F70">
    <cfRule type="expression" dxfId="31" priority="337">
      <formula>$D$69&lt;&gt;""</formula>
    </cfRule>
  </conditionalFormatting>
  <conditionalFormatting sqref="C78">
    <cfRule type="cellIs" dxfId="30" priority="326" operator="between">
      <formula>0.1</formula>
      <formula>0.15</formula>
    </cfRule>
  </conditionalFormatting>
  <conditionalFormatting sqref="D78:F78">
    <cfRule type="expression" dxfId="29" priority="325">
      <formula>D78&lt;&gt;""</formula>
    </cfRule>
  </conditionalFormatting>
  <conditionalFormatting sqref="D81:F81">
    <cfRule type="expression" dxfId="28" priority="381">
      <formula>#REF!&lt;&gt;""</formula>
    </cfRule>
  </conditionalFormatting>
  <conditionalFormatting sqref="D75:D76">
    <cfRule type="expression" dxfId="27" priority="324">
      <formula>D74&lt;&gt;""</formula>
    </cfRule>
  </conditionalFormatting>
  <conditionalFormatting sqref="G75:G76">
    <cfRule type="expression" dxfId="26" priority="323">
      <formula>G74&lt;&gt;""</formula>
    </cfRule>
  </conditionalFormatting>
  <conditionalFormatting sqref="G78">
    <cfRule type="expression" dxfId="25" priority="321">
      <formula>G78&lt;&gt;""</formula>
    </cfRule>
  </conditionalFormatting>
  <conditionalFormatting sqref="G51">
    <cfRule type="expression" dxfId="24" priority="268">
      <formula>$D$51&lt;&gt;""</formula>
    </cfRule>
  </conditionalFormatting>
  <conditionalFormatting sqref="D52:F52">
    <cfRule type="expression" dxfId="23" priority="255">
      <formula>$D$51&lt;&gt;""</formula>
    </cfRule>
  </conditionalFormatting>
  <conditionalFormatting sqref="G52">
    <cfRule type="expression" dxfId="22" priority="254">
      <formula>$D$51&lt;&gt;""</formula>
    </cfRule>
  </conditionalFormatting>
  <conditionalFormatting sqref="H51">
    <cfRule type="expression" dxfId="21" priority="252">
      <formula>$D$51&lt;&gt;""</formula>
    </cfRule>
  </conditionalFormatting>
  <conditionalFormatting sqref="G58">
    <cfRule type="expression" dxfId="20" priority="227">
      <formula>$D$58&lt;&gt;""</formula>
    </cfRule>
  </conditionalFormatting>
  <conditionalFormatting sqref="H52">
    <cfRule type="expression" dxfId="19" priority="206">
      <formula>AND($D$51&lt;&gt;"",G52="")</formula>
    </cfRule>
    <cfRule type="expression" dxfId="18" priority="383">
      <formula>AND(G52="Yes",$G$51&lt;&gt;"")</formula>
    </cfRule>
    <cfRule type="expression" dxfId="17" priority="384">
      <formula>G52="No"</formula>
    </cfRule>
  </conditionalFormatting>
  <conditionalFormatting sqref="H58">
    <cfRule type="expression" dxfId="16" priority="198">
      <formula>D58&lt;&gt;""</formula>
    </cfRule>
  </conditionalFormatting>
  <conditionalFormatting sqref="D59:F59">
    <cfRule type="expression" dxfId="15" priority="131">
      <formula>$D$58&lt;&gt;""</formula>
    </cfRule>
  </conditionalFormatting>
  <conditionalFormatting sqref="G59">
    <cfRule type="expression" dxfId="14" priority="130">
      <formula>$D$58&lt;&gt;""</formula>
    </cfRule>
  </conditionalFormatting>
  <conditionalFormatting sqref="H59">
    <cfRule type="expression" dxfId="13" priority="127">
      <formula>AND($D$58&lt;&gt;"",G59="")</formula>
    </cfRule>
    <cfRule type="expression" dxfId="12" priority="128">
      <formula>AND(G59="Yes",$G$58&lt;&gt;"")</formula>
    </cfRule>
    <cfRule type="expression" dxfId="11" priority="129">
      <formula>G59="No"</formula>
    </cfRule>
  </conditionalFormatting>
  <conditionalFormatting sqref="D53">
    <cfRule type="cellIs" dxfId="10" priority="101" operator="equal">
      <formula>"Please click on 'add new guest'"</formula>
    </cfRule>
    <cfRule type="cellIs" dxfId="9" priority="102" operator="equal">
      <formula>"All good!"</formula>
    </cfRule>
  </conditionalFormatting>
  <conditionalFormatting sqref="D60">
    <cfRule type="cellIs" dxfId="8" priority="94" operator="equal">
      <formula>"Please click on 'add new guest'"</formula>
    </cfRule>
    <cfRule type="cellIs" dxfId="7" priority="95" operator="equal">
      <formula>"All good!"</formula>
    </cfRule>
  </conditionalFormatting>
  <conditionalFormatting sqref="D71">
    <cfRule type="cellIs" dxfId="6" priority="82" operator="equal">
      <formula>"Please click on 'add new guest'"</formula>
    </cfRule>
    <cfRule type="cellIs" dxfId="5" priority="83" operator="equal">
      <formula>"All good!"</formula>
    </cfRule>
  </conditionalFormatting>
  <conditionalFormatting sqref="D80">
    <cfRule type="cellIs" dxfId="4" priority="78" operator="equal">
      <formula>"Please click on 'add new guest'"</formula>
    </cfRule>
    <cfRule type="cellIs" dxfId="3" priority="79" operator="equal">
      <formula>"All good!"</formula>
    </cfRule>
  </conditionalFormatting>
  <conditionalFormatting sqref="D79:G79">
    <cfRule type="expression" dxfId="2" priority="66">
      <formula>$D$78&lt;&gt;""</formula>
    </cfRule>
  </conditionalFormatting>
  <conditionalFormatting sqref="G69">
    <cfRule type="expression" dxfId="1" priority="48">
      <formula>G69&lt;&gt;""</formula>
    </cfRule>
  </conditionalFormatting>
  <conditionalFormatting sqref="G70">
    <cfRule type="expression" dxfId="0" priority="47">
      <formula>$D$69&lt;&gt;""</formula>
    </cfRule>
  </conditionalFormatting>
  <dataValidations count="5">
    <dataValidation type="list" allowBlank="1" showInputMessage="1" showErrorMessage="1" sqref="C30" xr:uid="{05F90018-0FA8-4345-9F1E-FCE4D395184E}">
      <formula1>"Whakapapa,Turoa"</formula1>
    </dataValidation>
    <dataValidation type="list" allowBlank="1" showInputMessage="1" showErrorMessage="1" sqref="G52" xr:uid="{813A39B7-9408-4B91-8131-4A5C6895781E}">
      <formula1>"Yes,No"</formula1>
    </dataValidation>
    <dataValidation type="list" allowBlank="1" showInputMessage="1" showErrorMessage="1" sqref="G59" xr:uid="{0005DA54-4F62-49CE-A6E5-2DE4E4DD0033}">
      <formula1>$L$17:$L$18</formula1>
    </dataValidation>
    <dataValidation type="list" allowBlank="1" showInputMessage="1" showErrorMessage="1" sqref="G79" xr:uid="{6B5AB61D-D412-47CD-AA28-BC948606CCBE}">
      <formula1>$O$72:$O$78</formula1>
    </dataValidation>
    <dataValidation type="list" allowBlank="1" showInputMessage="1" showErrorMessage="1" sqref="G70" xr:uid="{87801009-1062-42AC-8B78-A3985BF85385}">
      <formula1>"Ski,Snowboard"</formula1>
    </dataValidation>
  </dataValidations>
  <hyperlinks>
    <hyperlink ref="B12" r:id="rId1" xr:uid="{E1F3B1D3-6A93-4208-BA7C-5E4EED0366C9}"/>
    <hyperlink ref="B93" r:id="rId2" xr:uid="{A6F3783C-1CB9-46FF-901B-6F1B67F292CA}"/>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C5F64-0C98-40C9-8B1E-E2BBA6C41B68}">
  <sheetPr codeName="Sheet1"/>
  <dimension ref="A1:B16"/>
  <sheetViews>
    <sheetView workbookViewId="0">
      <selection activeCell="B5" sqref="B5"/>
    </sheetView>
  </sheetViews>
  <sheetFormatPr defaultRowHeight="15"/>
  <sheetData>
    <row r="1" spans="1:2">
      <c r="A1" t="s">
        <v>46</v>
      </c>
      <c r="B1">
        <f>'Booking form'!$L$51+1</f>
        <v>52</v>
      </c>
    </row>
    <row r="2" spans="1:2">
      <c r="A2" t="s">
        <v>47</v>
      </c>
      <c r="B2">
        <f>'Booking form'!$L$58+1</f>
        <v>59</v>
      </c>
    </row>
    <row r="3" spans="1:2">
      <c r="A3" t="s">
        <v>48</v>
      </c>
    </row>
    <row r="4" spans="1:2">
      <c r="A4" t="s">
        <v>49</v>
      </c>
    </row>
    <row r="5" spans="1:2">
      <c r="A5" t="s">
        <v>50</v>
      </c>
      <c r="B5" t="e">
        <f>'Booking form'!#REF!+1</f>
        <v>#REF!</v>
      </c>
    </row>
    <row r="6" spans="1:2">
      <c r="A6" t="s">
        <v>51</v>
      </c>
      <c r="B6" t="e">
        <f>'Booking form'!#REF!+1</f>
        <v>#REF!</v>
      </c>
    </row>
    <row r="7" spans="1:2">
      <c r="A7" t="s">
        <v>52</v>
      </c>
      <c r="B7" t="e">
        <f>'Booking form'!#REF!+1</f>
        <v>#REF!</v>
      </c>
    </row>
    <row r="8" spans="1:2">
      <c r="A8" t="s">
        <v>53</v>
      </c>
      <c r="B8">
        <f>'Booking form'!$L$69+1</f>
        <v>70</v>
      </c>
    </row>
    <row r="9" spans="1:2">
      <c r="A9" t="s">
        <v>54</v>
      </c>
      <c r="B9" t="e">
        <f>'Booking form'!#REF!+1</f>
        <v>#REF!</v>
      </c>
    </row>
    <row r="10" spans="1:2">
      <c r="A10" t="s">
        <v>55</v>
      </c>
      <c r="B10" t="e">
        <f>'Booking form'!#REF!+1</f>
        <v>#REF!</v>
      </c>
    </row>
    <row r="11" spans="1:2">
      <c r="A11" t="s">
        <v>56</v>
      </c>
      <c r="B11">
        <f>'Booking form'!$L$78+1</f>
        <v>79</v>
      </c>
    </row>
    <row r="12" spans="1:2">
      <c r="A12" t="s">
        <v>57</v>
      </c>
    </row>
    <row r="15" spans="1:2">
      <c r="A15" t="s">
        <v>7</v>
      </c>
    </row>
    <row r="16" spans="1:2">
      <c r="A16" t="s">
        <v>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54D9-2E23-4255-9148-EECFE2E6ECF5}">
  <sheetPr codeName="Sheet3"/>
  <dimension ref="B2:D16"/>
  <sheetViews>
    <sheetView topLeftCell="A4" workbookViewId="0">
      <selection activeCell="C14" sqref="C14"/>
    </sheetView>
  </sheetViews>
  <sheetFormatPr defaultRowHeight="15"/>
  <cols>
    <col min="2" max="4" width="32.7109375" customWidth="1"/>
  </cols>
  <sheetData>
    <row r="2" spans="2:4">
      <c r="B2" s="38" t="s">
        <v>58</v>
      </c>
      <c r="C2" s="38" t="s">
        <v>59</v>
      </c>
      <c r="D2" s="38" t="s">
        <v>60</v>
      </c>
    </row>
    <row r="3" spans="2:4">
      <c r="B3" s="39" t="s">
        <v>23</v>
      </c>
      <c r="C3" s="39">
        <v>129</v>
      </c>
      <c r="D3" s="39">
        <v>79</v>
      </c>
    </row>
    <row r="4" spans="2:4" ht="30">
      <c r="B4" s="39" t="s">
        <v>27</v>
      </c>
      <c r="C4" s="39">
        <v>89</v>
      </c>
      <c r="D4" s="39">
        <v>69</v>
      </c>
    </row>
    <row r="5" spans="2:4" ht="15" customHeight="1">
      <c r="B5" s="39" t="s">
        <v>28</v>
      </c>
      <c r="C5" s="39">
        <v>49</v>
      </c>
      <c r="D5" s="39">
        <v>29</v>
      </c>
    </row>
    <row r="6" spans="2:4">
      <c r="B6" s="88" t="s">
        <v>61</v>
      </c>
      <c r="C6" s="88">
        <v>20</v>
      </c>
      <c r="D6" s="88">
        <v>15</v>
      </c>
    </row>
    <row r="7" spans="2:4" ht="30">
      <c r="B7" s="88" t="s">
        <v>62</v>
      </c>
      <c r="C7" s="88">
        <v>49</v>
      </c>
      <c r="D7" s="88">
        <v>39</v>
      </c>
    </row>
    <row r="8" spans="2:4" ht="30">
      <c r="B8" s="39" t="s">
        <v>63</v>
      </c>
      <c r="C8" s="39">
        <v>169</v>
      </c>
      <c r="D8" s="39">
        <v>109</v>
      </c>
    </row>
    <row r="9" spans="2:4" ht="30">
      <c r="B9" s="40" t="s">
        <v>64</v>
      </c>
      <c r="C9" s="39">
        <v>179</v>
      </c>
      <c r="D9" s="39">
        <v>139</v>
      </c>
    </row>
    <row r="10" spans="2:4">
      <c r="B10" s="39" t="s">
        <v>65</v>
      </c>
      <c r="C10" s="39">
        <v>9</v>
      </c>
      <c r="D10" s="39">
        <v>9</v>
      </c>
    </row>
    <row r="11" spans="2:4">
      <c r="B11" s="39" t="s">
        <v>66</v>
      </c>
      <c r="C11" s="39">
        <v>17</v>
      </c>
      <c r="D11" s="39">
        <v>15</v>
      </c>
    </row>
    <row r="12" spans="2:4">
      <c r="B12" s="39" t="s">
        <v>67</v>
      </c>
      <c r="C12" s="39">
        <v>17</v>
      </c>
      <c r="D12" s="39">
        <v>15</v>
      </c>
    </row>
    <row r="13" spans="2:4" ht="30">
      <c r="B13" s="39" t="s">
        <v>29</v>
      </c>
      <c r="C13" s="39">
        <v>51</v>
      </c>
      <c r="D13" s="39">
        <v>41</v>
      </c>
    </row>
    <row r="14" spans="2:4" ht="30">
      <c r="B14" s="40" t="s">
        <v>68</v>
      </c>
      <c r="C14" s="39">
        <v>99</v>
      </c>
      <c r="D14" s="39">
        <v>99</v>
      </c>
    </row>
    <row r="15" spans="2:4" ht="30">
      <c r="B15" s="88" t="s">
        <v>69</v>
      </c>
      <c r="C15" s="88">
        <v>99</v>
      </c>
      <c r="D15" s="88">
        <v>99</v>
      </c>
    </row>
    <row r="16" spans="2:4" ht="30">
      <c r="B16" s="89" t="s">
        <v>70</v>
      </c>
      <c r="C16" s="89">
        <v>35</v>
      </c>
      <c r="D16" s="89">
        <v>20</v>
      </c>
    </row>
  </sheetData>
  <sheetProtection formatCells="0" formatColumns="0" formatRows="0" insertColumn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8658-8D88-4144-9856-D0890FB4C7E6}">
  <sheetPr codeName="Sheet4"/>
  <dimension ref="A2:A34"/>
  <sheetViews>
    <sheetView topLeftCell="A16" workbookViewId="0">
      <selection activeCell="B33" sqref="B33"/>
    </sheetView>
  </sheetViews>
  <sheetFormatPr defaultRowHeight="15"/>
  <cols>
    <col min="1" max="1" width="10.7109375" bestFit="1" customWidth="1"/>
  </cols>
  <sheetData>
    <row r="2" spans="1:1">
      <c r="A2" s="41" t="s">
        <v>71</v>
      </c>
    </row>
    <row r="3" spans="1:1">
      <c r="A3" s="42">
        <v>44016</v>
      </c>
    </row>
    <row r="4" spans="1:1">
      <c r="A4" s="42">
        <v>44017</v>
      </c>
    </row>
    <row r="5" spans="1:1">
      <c r="A5" s="42">
        <v>44018</v>
      </c>
    </row>
    <row r="6" spans="1:1">
      <c r="A6" s="42">
        <v>44019</v>
      </c>
    </row>
    <row r="7" spans="1:1">
      <c r="A7" s="42">
        <v>44020</v>
      </c>
    </row>
    <row r="8" spans="1:1">
      <c r="A8" s="42">
        <v>44021</v>
      </c>
    </row>
    <row r="9" spans="1:1">
      <c r="A9" s="42">
        <v>44022</v>
      </c>
    </row>
    <row r="10" spans="1:1">
      <c r="A10" s="42">
        <v>44023</v>
      </c>
    </row>
    <row r="11" spans="1:1">
      <c r="A11" s="42">
        <v>44024</v>
      </c>
    </row>
    <row r="12" spans="1:1">
      <c r="A12" s="42">
        <v>44025</v>
      </c>
    </row>
    <row r="13" spans="1:1">
      <c r="A13" s="42">
        <v>44026</v>
      </c>
    </row>
    <row r="14" spans="1:1">
      <c r="A14" s="42">
        <v>44027</v>
      </c>
    </row>
    <row r="15" spans="1:1">
      <c r="A15" s="42">
        <v>44028</v>
      </c>
    </row>
    <row r="16" spans="1:1">
      <c r="A16" s="42">
        <v>44029</v>
      </c>
    </row>
    <row r="17" spans="1:1">
      <c r="A17" s="42">
        <v>44030</v>
      </c>
    </row>
    <row r="18" spans="1:1">
      <c r="A18" s="42">
        <v>44031</v>
      </c>
    </row>
    <row r="19" spans="1:1">
      <c r="A19" s="42">
        <v>44100</v>
      </c>
    </row>
    <row r="20" spans="1:1">
      <c r="A20" s="42">
        <v>44101</v>
      </c>
    </row>
    <row r="21" spans="1:1">
      <c r="A21" s="42">
        <v>44102</v>
      </c>
    </row>
    <row r="22" spans="1:1">
      <c r="A22" s="42">
        <v>44103</v>
      </c>
    </row>
    <row r="23" spans="1:1">
      <c r="A23" s="42">
        <v>44104</v>
      </c>
    </row>
    <row r="24" spans="1:1">
      <c r="A24" s="42">
        <v>44105</v>
      </c>
    </row>
    <row r="25" spans="1:1">
      <c r="A25" s="42">
        <v>44106</v>
      </c>
    </row>
    <row r="26" spans="1:1">
      <c r="A26" s="42">
        <v>44107</v>
      </c>
    </row>
    <row r="27" spans="1:1">
      <c r="A27" s="42">
        <v>44108</v>
      </c>
    </row>
    <row r="28" spans="1:1">
      <c r="A28" s="42">
        <v>44109</v>
      </c>
    </row>
    <row r="29" spans="1:1">
      <c r="A29" s="42">
        <v>44110</v>
      </c>
    </row>
    <row r="30" spans="1:1">
      <c r="A30" s="42">
        <v>44111</v>
      </c>
    </row>
    <row r="31" spans="1:1">
      <c r="A31" s="42">
        <v>44112</v>
      </c>
    </row>
    <row r="32" spans="1:1">
      <c r="A32" s="42">
        <v>44113</v>
      </c>
    </row>
    <row r="33" spans="1:1">
      <c r="A33" s="42">
        <v>44114</v>
      </c>
    </row>
    <row r="34" spans="1:1">
      <c r="A34" s="4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9d14d93-c54a-42b7-9f16-8bfa2b247a69">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4B9ACF6C7A504998345D7F0F6B2691" ma:contentTypeVersion="12" ma:contentTypeDescription="Create a new document." ma:contentTypeScope="" ma:versionID="18387498bc4540fe0cf921f48977e0e8">
  <xsd:schema xmlns:xsd="http://www.w3.org/2001/XMLSchema" xmlns:xs="http://www.w3.org/2001/XMLSchema" xmlns:p="http://schemas.microsoft.com/office/2006/metadata/properties" xmlns:ns2="1ded3e3c-8ee1-451a-bbe0-e9065b3e331a" xmlns:ns3="69d14d93-c54a-42b7-9f16-8bfa2b247a69" targetNamespace="http://schemas.microsoft.com/office/2006/metadata/properties" ma:root="true" ma:fieldsID="f0db2929252715dd9553f6f16ef6338c" ns2:_="" ns3:_="">
    <xsd:import namespace="1ded3e3c-8ee1-451a-bbe0-e9065b3e331a"/>
    <xsd:import namespace="69d14d93-c54a-42b7-9f16-8bfa2b247a6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ed3e3c-8ee1-451a-bbe0-e9065b3e33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9d14d93-c54a-42b7-9f16-8bfa2b247a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71167F-A97E-42C7-8EAC-6BCCA34EDF15}"/>
</file>

<file path=customXml/itemProps2.xml><?xml version="1.0" encoding="utf-8"?>
<ds:datastoreItem xmlns:ds="http://schemas.openxmlformats.org/officeDocument/2006/customXml" ds:itemID="{B6B5E918-717A-4A70-A9E0-E0AE93D0F423}"/>
</file>

<file path=customXml/itemProps3.xml><?xml version="1.0" encoding="utf-8"?>
<ds:datastoreItem xmlns:ds="http://schemas.openxmlformats.org/officeDocument/2006/customXml" ds:itemID="{087B83EA-4B8E-4547-B926-59601BDBC4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Chelsea Oon</dc:creator>
  <cp:keywords/>
  <dc:description/>
  <cp:lastModifiedBy>Chelsea Oon</cp:lastModifiedBy>
  <cp:revision/>
  <dcterms:created xsi:type="dcterms:W3CDTF">2019-06-24T21:50:34Z</dcterms:created>
  <dcterms:modified xsi:type="dcterms:W3CDTF">2020-07-03T06:14:33Z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0x010100714B9ACF6C7A504998345D7F0F6B2691</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ies>
</file>