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8_{AD4AB0BA-EDCD-444D-BC12-499126A22012}" xr6:coauthVersionLast="47" xr6:coauthVersionMax="47" xr10:uidLastSave="{00000000-0000-0000-0000-000000000000}"/>
  <bookViews>
    <workbookView xWindow="-108" yWindow="-108" windowWidth="23256" windowHeight="12576" activeTab="6" xr2:uid="{00000000-000D-0000-FFFF-FFFF00000000}"/>
  </bookViews>
  <sheets>
    <sheet name="Cover Page" sheetId="20" r:id="rId1"/>
    <sheet name="General Instructions" sheetId="21" r:id="rId2"/>
    <sheet name="I - Design evaluation " sheetId="19" r:id="rId3"/>
    <sheet name="II - Design of Pasteuriser " sheetId="18" r:id="rId4"/>
    <sheet name="Sheet3" sheetId="3" state="hidden" r:id="rId5"/>
    <sheet name="Unit Conversion Tab" sheetId="4" state="hidden" r:id="rId6"/>
    <sheet name="III - Holding time calculation" sheetId="10" r:id="rId7"/>
    <sheet name="Sheet2" sheetId="14" state="hidden" r:id="rId8"/>
    <sheet name="IV - Practical - Salt test" sheetId="13" r:id="rId9"/>
    <sheet name="Sheet12" sheetId="12" state="hidden" r:id="rId10"/>
    <sheet name="Sheet8" sheetId="8" state="hidden" r:id="rId11"/>
    <sheet name="Density calculation" sheetId="16" state="hidden" r:id="rId12"/>
  </sheets>
  <definedNames>
    <definedName name="_xlnm.Print_Area" localSheetId="0">'Cover Page'!$B$2:$F$6</definedName>
    <definedName name="_xlnm.Print_Area" localSheetId="1">'General Instructions'!$B$2:$C$10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10" l="1"/>
  <c r="C31" i="10" s="1"/>
  <c r="C32" i="10" s="1"/>
  <c r="F7" i="10"/>
  <c r="F6" i="10"/>
  <c r="C30" i="10"/>
  <c r="J7" i="10" l="1"/>
  <c r="C89" i="10" l="1"/>
  <c r="C84" i="10"/>
  <c r="C79" i="10"/>
  <c r="E69" i="10"/>
  <c r="F21" i="13" l="1"/>
  <c r="E21" i="13"/>
  <c r="F20" i="13"/>
  <c r="F19" i="13"/>
  <c r="F18" i="13"/>
  <c r="C26" i="13" l="1"/>
  <c r="D26" i="13"/>
  <c r="G48" i="13"/>
  <c r="H48" i="13"/>
  <c r="G39" i="13"/>
  <c r="H39" i="13"/>
  <c r="C17" i="16" l="1"/>
  <c r="J31" i="10"/>
  <c r="J32" i="10" s="1"/>
  <c r="J30" i="10"/>
  <c r="J25" i="10"/>
  <c r="J26" i="10" s="1"/>
  <c r="L69" i="10"/>
  <c r="C62" i="10"/>
  <c r="J62" i="10" s="1"/>
  <c r="E22" i="13"/>
  <c r="F22" i="13" l="1"/>
  <c r="E23" i="13" s="1"/>
  <c r="F23" i="13" s="1"/>
  <c r="E24" i="13" s="1"/>
  <c r="F24" i="13" s="1"/>
  <c r="E25" i="13" s="1"/>
  <c r="F25" i="13" s="1"/>
  <c r="J34" i="10"/>
  <c r="O5" i="14" l="1"/>
  <c r="I12" i="14"/>
  <c r="I5" i="14"/>
  <c r="D28" i="13" l="1"/>
  <c r="F35" i="13" s="1"/>
  <c r="F39" i="13" s="1"/>
  <c r="F44" i="13" l="1"/>
  <c r="F48" i="13" s="1"/>
  <c r="D29" i="13"/>
  <c r="C50" i="10" l="1"/>
  <c r="C63" i="10" s="1"/>
  <c r="J63" i="10" s="1"/>
  <c r="C49" i="10"/>
  <c r="C38" i="10" l="1"/>
  <c r="J38" i="10"/>
  <c r="C41" i="10"/>
  <c r="C39" i="10"/>
  <c r="C48" i="10"/>
  <c r="C25" i="10"/>
  <c r="C26" i="10" s="1"/>
  <c r="F6" i="4"/>
  <c r="E6" i="4"/>
  <c r="C18" i="8"/>
  <c r="C19" i="8" s="1"/>
  <c r="C36" i="8" l="1"/>
  <c r="C23" i="8"/>
  <c r="C30" i="8"/>
  <c r="C31" i="8" s="1"/>
  <c r="E57" i="10"/>
  <c r="L57" i="10"/>
  <c r="C53" i="10"/>
  <c r="C61" i="10"/>
  <c r="C34" i="10"/>
  <c r="C40" i="10" s="1"/>
  <c r="C43" i="10" s="1"/>
  <c r="C39" i="8" l="1"/>
  <c r="C32" i="8"/>
  <c r="C66" i="10"/>
  <c r="C77" i="10" s="1"/>
  <c r="E79" i="10" s="1"/>
  <c r="J61" i="10"/>
  <c r="J66" i="10" s="1"/>
  <c r="C44" i="10"/>
  <c r="J39" i="10"/>
  <c r="J43" i="10" s="1"/>
  <c r="J64" i="10" l="1"/>
  <c r="J67" i="10" s="1"/>
  <c r="J69" i="10" s="1"/>
  <c r="C51" i="10"/>
  <c r="C55" i="10" s="1"/>
  <c r="J45" i="10" l="1"/>
  <c r="J57" i="10" s="1"/>
  <c r="C57" i="10"/>
  <c r="C64" i="10"/>
  <c r="C67" i="10" s="1"/>
  <c r="C69" i="10" s="1"/>
  <c r="I3" i="4" l="1"/>
  <c r="G3" i="4"/>
  <c r="H3" i="4" s="1"/>
  <c r="E2" i="4"/>
  <c r="D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32" authorId="0" shapeId="0" xr:uid="{00000000-0006-0000-06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 only have added a PI number with additional decimal numbers.</t>
        </r>
      </text>
    </comment>
    <comment ref="J32" authorId="0" shapeId="0" xr:uid="{00000000-0006-0000-0600-00000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 only have added a PI number with additional decimal numbers.</t>
        </r>
      </text>
    </comment>
  </commentList>
</comments>
</file>

<file path=xl/sharedStrings.xml><?xml version="1.0" encoding="utf-8"?>
<sst xmlns="http://schemas.openxmlformats.org/spreadsheetml/2006/main" count="548" uniqueCount="414">
  <si>
    <t>Mininmum residence time required by the CCP HACCP ( for fastest particle)</t>
  </si>
  <si>
    <t>Name of the supplier</t>
  </si>
  <si>
    <t>Temperature chart</t>
  </si>
  <si>
    <t>Digital Recording Device</t>
  </si>
  <si>
    <t>Management of flow: master pump or flow meter</t>
  </si>
  <si>
    <t>Temperature Recording Device</t>
  </si>
  <si>
    <t>Primary valve</t>
  </si>
  <si>
    <t>Combination of primary and secondary valve</t>
  </si>
  <si>
    <t>Mix proof valve</t>
  </si>
  <si>
    <t>Secondary valve</t>
  </si>
  <si>
    <t>Section 1</t>
  </si>
  <si>
    <t>Supplier Details</t>
  </si>
  <si>
    <t>Installation details (New Installation/Installation year)</t>
  </si>
  <si>
    <t>Yes</t>
  </si>
  <si>
    <t>No</t>
  </si>
  <si>
    <t>Details</t>
  </si>
  <si>
    <t>Flow Diversion Design Type</t>
  </si>
  <si>
    <t>Master pump</t>
  </si>
  <si>
    <t>Flow meter</t>
  </si>
  <si>
    <t>Technical Details</t>
  </si>
  <si>
    <t>Holding tube diameter type</t>
  </si>
  <si>
    <t>Holding Tube slope</t>
  </si>
  <si>
    <t>Upward</t>
  </si>
  <si>
    <t>No slope</t>
  </si>
  <si>
    <t>Consistent</t>
  </si>
  <si>
    <t>Variable</t>
  </si>
  <si>
    <t>Flow rate</t>
  </si>
  <si>
    <t>L/hr</t>
  </si>
  <si>
    <t>kL/h</t>
  </si>
  <si>
    <t>m3/s</t>
  </si>
  <si>
    <r>
      <t>m</t>
    </r>
    <r>
      <rPr>
        <sz val="11"/>
        <color theme="1"/>
        <rFont val="Calibri"/>
        <family val="2"/>
      </rPr>
      <t>³</t>
    </r>
    <r>
      <rPr>
        <sz val="11"/>
        <color theme="1"/>
        <rFont val="Calibri"/>
        <family val="2"/>
        <scheme val="minor"/>
      </rPr>
      <t>/s</t>
    </r>
  </si>
  <si>
    <t>Diameter</t>
  </si>
  <si>
    <t>m</t>
  </si>
  <si>
    <t>cm</t>
  </si>
  <si>
    <t>mm</t>
  </si>
  <si>
    <t>dm</t>
  </si>
  <si>
    <t>-</t>
  </si>
  <si>
    <t>Location of FDV</t>
  </si>
  <si>
    <t>FDV position in case of pressure drop or electricity?</t>
  </si>
  <si>
    <t>What is the critical limit for triggering the divert valve?</t>
  </si>
  <si>
    <t>Comments, if any</t>
  </si>
  <si>
    <t>Particulars</t>
  </si>
  <si>
    <t>Divert valve</t>
  </si>
  <si>
    <t>Temperature probe</t>
  </si>
  <si>
    <t>Holding Tube</t>
  </si>
  <si>
    <t>Flow Management</t>
  </si>
  <si>
    <t>Specifications</t>
  </si>
  <si>
    <t>Section - 3</t>
  </si>
  <si>
    <t>Is there a temperature probe after holding tube (temperature recorder)?</t>
  </si>
  <si>
    <t>Holding tube oulet</t>
  </si>
  <si>
    <t>Regnerator/Cooling section</t>
  </si>
  <si>
    <t>FDV Position</t>
  </si>
  <si>
    <t>Distance between temperature recorder and Divert value</t>
  </si>
  <si>
    <t>Distance between indicator and recorder</t>
  </si>
  <si>
    <t>Minimum critical temperature (°C)</t>
  </si>
  <si>
    <t>Distance between indicator and recorder (m)</t>
  </si>
  <si>
    <t>Reaction time to activate divert value (s)</t>
  </si>
  <si>
    <t>Distance between temperature recorder and Divert value (m)</t>
  </si>
  <si>
    <t>Monitoring and Recording</t>
  </si>
  <si>
    <t>s</t>
  </si>
  <si>
    <t>&gt;</t>
  </si>
  <si>
    <t>Length of holding tube (m)</t>
  </si>
  <si>
    <t>Diameter of holding tube (m)</t>
  </si>
  <si>
    <t>Density of product</t>
  </si>
  <si>
    <t>Unit</t>
  </si>
  <si>
    <t>Value</t>
  </si>
  <si>
    <t>Source</t>
  </si>
  <si>
    <r>
      <t>Density of product  (kg/m</t>
    </r>
    <r>
      <rPr>
        <sz val="11"/>
        <color theme="1"/>
        <rFont val="Calibri"/>
        <family val="2"/>
      </rPr>
      <t>³)</t>
    </r>
  </si>
  <si>
    <t>Viscosity of product (kg/ms)</t>
  </si>
  <si>
    <t>water</t>
  </si>
  <si>
    <t>Fat</t>
  </si>
  <si>
    <t>Protein</t>
  </si>
  <si>
    <t>Lactose</t>
  </si>
  <si>
    <t>Ash</t>
  </si>
  <si>
    <t>SNF</t>
  </si>
  <si>
    <t>Density of ice cream = 100/ ((%fat/0.93)+((%sugar+%SNF+%stabilizer)/1.58)+(%water/1))</t>
  </si>
  <si>
    <t>Range - 1.05-1.12</t>
  </si>
  <si>
    <r>
      <t>Flow rate (m</t>
    </r>
    <r>
      <rPr>
        <sz val="11"/>
        <color theme="1"/>
        <rFont val="Calibri"/>
        <family val="2"/>
      </rPr>
      <t>³)</t>
    </r>
  </si>
  <si>
    <t>Number of ports available</t>
  </si>
  <si>
    <t>Design</t>
  </si>
  <si>
    <t>Velocity (m/s)</t>
  </si>
  <si>
    <t>Consider calibration error</t>
  </si>
  <si>
    <t>by formula</t>
  </si>
  <si>
    <t>Given by supplier</t>
  </si>
  <si>
    <t>Discharge</t>
  </si>
  <si>
    <t>Pipe cross section area</t>
  </si>
  <si>
    <t>m2</t>
  </si>
  <si>
    <r>
      <t>m</t>
    </r>
    <r>
      <rPr>
        <sz val="11"/>
        <color theme="1"/>
        <rFont val="Calibri"/>
        <family val="2"/>
      </rPr>
      <t>³/s</t>
    </r>
  </si>
  <si>
    <t>Theoretical velocity</t>
  </si>
  <si>
    <t>m/s</t>
  </si>
  <si>
    <t>Q</t>
  </si>
  <si>
    <t>d</t>
  </si>
  <si>
    <t>a= 3.14d2/4</t>
  </si>
  <si>
    <t>RN</t>
  </si>
  <si>
    <t>Density</t>
  </si>
  <si>
    <t>kg/m3</t>
  </si>
  <si>
    <t>Density of liquid</t>
  </si>
  <si>
    <t>Cow milk</t>
  </si>
  <si>
    <t>Buffalo milk</t>
  </si>
  <si>
    <t>Cream</t>
  </si>
  <si>
    <t>Butter</t>
  </si>
  <si>
    <t>Ghee</t>
  </si>
  <si>
    <t>1.028-1.030</t>
  </si>
  <si>
    <t>1.030-1.032</t>
  </si>
  <si>
    <t>Viscosity</t>
  </si>
  <si>
    <t>kg/m-s</t>
  </si>
  <si>
    <t>no units</t>
  </si>
  <si>
    <t>Log RN</t>
  </si>
  <si>
    <t>For turbulent flow (10^5)-  0.83</t>
  </si>
  <si>
    <r>
      <t>For turbulent flow (10</t>
    </r>
    <r>
      <rPr>
        <sz val="11"/>
        <color theme="1"/>
        <rFont val="Calibri"/>
        <family val="2"/>
      </rPr>
      <t>⁴)</t>
    </r>
    <r>
      <rPr>
        <sz val="11"/>
        <color theme="1"/>
        <rFont val="Calibri"/>
        <family val="2"/>
        <scheme val="minor"/>
      </rPr>
      <t>- 0.77</t>
    </r>
  </si>
  <si>
    <t>For laminar - 0.5</t>
  </si>
  <si>
    <t>Vmilk/Vwater</t>
  </si>
  <si>
    <t>Holding time</t>
  </si>
  <si>
    <t>Pipe volume</t>
  </si>
  <si>
    <t>Length of the pipe</t>
  </si>
  <si>
    <t>m3</t>
  </si>
  <si>
    <t>E</t>
  </si>
  <si>
    <t>Flow rate ratio, r</t>
  </si>
  <si>
    <t>Efficiency factor, E</t>
  </si>
  <si>
    <t>Length of pipe</t>
  </si>
  <si>
    <t>Salt test (theoretical)</t>
  </si>
  <si>
    <t>Salt test (in milk)</t>
  </si>
  <si>
    <t>V = Q/a</t>
  </si>
  <si>
    <t>Temperature difference between recording and indicating device</t>
  </si>
  <si>
    <t xml:space="preserve">Time (Flow rate) </t>
  </si>
  <si>
    <t>Pressure difference to verify that pressure is 1PSI higher on pasteurized side compared to raw</t>
  </si>
  <si>
    <t>Frequency Recommended/Monitoring</t>
  </si>
  <si>
    <t>Daily/Continuous</t>
  </si>
  <si>
    <t>Is calibration in place for temperature probes?</t>
  </si>
  <si>
    <t>Is PLC password protected?</t>
  </si>
  <si>
    <t>Length of the holding tube</t>
  </si>
  <si>
    <t>Viscosity of product</t>
  </si>
  <si>
    <t>(°C)</t>
  </si>
  <si>
    <t xml:space="preserve">Reaction time to activate divert value </t>
  </si>
  <si>
    <t>Length</t>
  </si>
  <si>
    <t>Distance</t>
  </si>
  <si>
    <t>=</t>
  </si>
  <si>
    <t>inches</t>
  </si>
  <si>
    <t>Inches</t>
  </si>
  <si>
    <t>Cm</t>
  </si>
  <si>
    <t>L/min</t>
  </si>
  <si>
    <t>Details from Supplier</t>
  </si>
  <si>
    <t>L</t>
  </si>
  <si>
    <t>m³</t>
  </si>
  <si>
    <t xml:space="preserve">Minimum Residence Time </t>
  </si>
  <si>
    <t xml:space="preserve">Z value </t>
  </si>
  <si>
    <t>Reference temp., TR (ºC)</t>
  </si>
  <si>
    <t>Time required at given TR, FR  (s)</t>
  </si>
  <si>
    <t>Critical temp used by site, T (ºC)</t>
  </si>
  <si>
    <t>Theoretical Calculation</t>
  </si>
  <si>
    <t>Radius of tube, r (m)</t>
  </si>
  <si>
    <t>Cross sectional area of tube, a (m2)</t>
  </si>
  <si>
    <t>Density of liquid, kg/m3</t>
  </si>
  <si>
    <t>Viscosity of liquid, kg/m-s</t>
  </si>
  <si>
    <t>Velocity of liquid, m/s</t>
  </si>
  <si>
    <t>Diameter of tube, m</t>
  </si>
  <si>
    <t>Reynolds Number =</t>
  </si>
  <si>
    <t>Reynolds Number and Efficiency Factor</t>
  </si>
  <si>
    <t xml:space="preserve">Efficiency factor = </t>
  </si>
  <si>
    <t>If viscosity and density is available</t>
  </si>
  <si>
    <t>If viscosity and density is not available, we calculate time used by salt solution (in water) to travel the holding tube distance, L</t>
  </si>
  <si>
    <t>Length of holding tube, m</t>
  </si>
  <si>
    <t>Theoretical velocity of liquid, m/s</t>
  </si>
  <si>
    <t xml:space="preserve">Theoretical Velocity for entire holidng tube </t>
  </si>
  <si>
    <t>Inner Diameter of holding tube</t>
  </si>
  <si>
    <t>Cross sectional area of tube, a</t>
  </si>
  <si>
    <t xml:space="preserve">Efficiency factor </t>
  </si>
  <si>
    <t>Flow rate, Q</t>
  </si>
  <si>
    <t>Holding time for average particle and fastest particle</t>
  </si>
  <si>
    <t>Reading no.</t>
  </si>
  <si>
    <t>Flow rate Lit/Hr</t>
  </si>
  <si>
    <t>Total holding time in sec</t>
  </si>
  <si>
    <t xml:space="preserve">Inlet Conductivity Meter used , Tag No. : </t>
  </si>
  <si>
    <t xml:space="preserve">Outlet Conductivity Meter used, Tag No. : </t>
  </si>
  <si>
    <t>PROCEDURE</t>
  </si>
  <si>
    <t>Flow meter Used, Tag No.</t>
  </si>
  <si>
    <t>Calibrated on:</t>
  </si>
  <si>
    <t>From</t>
  </si>
  <si>
    <t>To</t>
  </si>
  <si>
    <t>Time Measurement</t>
  </si>
  <si>
    <t>Average Flow rate</t>
  </si>
  <si>
    <t>Average holding time for water</t>
  </si>
  <si>
    <t>Average time required to deliver a measured volume of milk, Mv</t>
  </si>
  <si>
    <t>Average time required to deliver a measured volume of water, Wv</t>
  </si>
  <si>
    <r>
      <t xml:space="preserve">Holding Time for Milk = </t>
    </r>
    <r>
      <rPr>
        <b/>
        <u/>
        <sz val="9"/>
        <color theme="1"/>
        <rFont val="Calibri"/>
        <family val="2"/>
        <scheme val="minor"/>
      </rPr>
      <t>T * Mv</t>
    </r>
    <r>
      <rPr>
        <b/>
        <sz val="9"/>
        <color theme="1"/>
        <rFont val="Calibri"/>
        <family val="2"/>
        <scheme val="minor"/>
      </rPr>
      <t xml:space="preserve">
                                            Wv</t>
    </r>
  </si>
  <si>
    <t>Holding time for milk=</t>
  </si>
  <si>
    <t xml:space="preserve">The holding time of milk can be calculated basis volume or basis weight </t>
  </si>
  <si>
    <t>Holding Time of Milk (basis volume)</t>
  </si>
  <si>
    <t>Holding Time of Milk (basis weight)</t>
  </si>
  <si>
    <t>Average time required to deliver a measured kg of milk, Mw</t>
  </si>
  <si>
    <t>Average time required to deliver a measured kg of water, Ww</t>
  </si>
  <si>
    <r>
      <t xml:space="preserve">Holding Time for Milk = </t>
    </r>
    <r>
      <rPr>
        <b/>
        <u/>
        <sz val="9"/>
        <color theme="1"/>
        <rFont val="Calibri"/>
        <family val="2"/>
        <scheme val="minor"/>
      </rPr>
      <t>1.032*T * Mw</t>
    </r>
    <r>
      <rPr>
        <b/>
        <sz val="9"/>
        <color theme="1"/>
        <rFont val="Calibri"/>
        <family val="2"/>
        <scheme val="minor"/>
      </rPr>
      <t xml:space="preserve">
                                            Ww</t>
    </r>
  </si>
  <si>
    <t>Observations</t>
  </si>
  <si>
    <t>Volume</t>
  </si>
  <si>
    <t>L/sec</t>
  </si>
  <si>
    <t>Unit Conversion Calculator to SI Units</t>
  </si>
  <si>
    <r>
      <t xml:space="preserve">2. Injection of saturated Salt Solution </t>
    </r>
    <r>
      <rPr>
        <u/>
        <sz val="9"/>
        <color rgb="FFFF0000"/>
        <rFont val="Verdana"/>
        <family val="2"/>
      </rPr>
      <t>Just Before HOLDING TUBE</t>
    </r>
    <r>
      <rPr>
        <sz val="9"/>
        <color theme="1"/>
        <rFont val="Calibri"/>
        <family val="2"/>
        <scheme val="minor"/>
      </rPr>
      <t>.</t>
    </r>
  </si>
  <si>
    <t>3. Install Conductivity meter at inlet &amp; outlet of HOLDING TUBE.</t>
  </si>
  <si>
    <r>
      <t xml:space="preserve">4. Change in Conductivity reading indicates presence of salt solution at that point </t>
    </r>
    <r>
      <rPr>
        <b/>
        <sz val="9"/>
        <color rgb="FFFF0000"/>
        <rFont val="Verdana"/>
        <family val="2"/>
      </rPr>
      <t>(must be 1st measurement)</t>
    </r>
  </si>
  <si>
    <t>5. The time between the picks indicates the HOLDING TIME.</t>
  </si>
  <si>
    <t>1. The flow rate should be set considering the worst case scenario to simulate (should be higher than used for calculation).</t>
  </si>
  <si>
    <t>OEM</t>
  </si>
  <si>
    <t>OEM; can be measured</t>
  </si>
  <si>
    <t>Basis matrix; on calculation</t>
  </si>
  <si>
    <t>g/ml</t>
  </si>
  <si>
    <t>cP</t>
  </si>
  <si>
    <t>73.5 but taking calibration error of 0.35 Deg C</t>
  </si>
  <si>
    <t>Flow rate, Q (m3/s)</t>
  </si>
  <si>
    <t>Reaction time for divert valve</t>
  </si>
  <si>
    <t>Theoretical velocity (m/s)=</t>
  </si>
  <si>
    <t>Holding tube length correct if</t>
  </si>
  <si>
    <t>if not parameters for max flow/ min temperature or hold tube must be changed</t>
  </si>
  <si>
    <t>Divert valve distance correct if</t>
  </si>
  <si>
    <t>if not distance to divert valve needs to be increased</t>
  </si>
  <si>
    <t>Density of ice cream</t>
  </si>
  <si>
    <t>Reaction time for divert valve (cut out)</t>
  </si>
  <si>
    <t>What temperature sensors are used to cut back in?</t>
  </si>
  <si>
    <t>Length of tube from divert to T4, m</t>
  </si>
  <si>
    <t>Cut in Time for divert value</t>
  </si>
  <si>
    <t>Density (g/ml)</t>
  </si>
  <si>
    <t xml:space="preserve">Specific gravity </t>
  </si>
  <si>
    <t>Holding time for average particle, s</t>
  </si>
  <si>
    <t xml:space="preserve">Holding time for fastest particle, s </t>
  </si>
  <si>
    <t>Holding time for fastest particle = Efficiency factor * HT</t>
  </si>
  <si>
    <t>Trial 1</t>
  </si>
  <si>
    <t>Trial 2</t>
  </si>
  <si>
    <t>Trial 3</t>
  </si>
  <si>
    <t>PASTEURISER VALIDATION</t>
  </si>
  <si>
    <t xml:space="preserve"> </t>
  </si>
  <si>
    <t>Average Holding Time or Fastest time</t>
  </si>
  <si>
    <t xml:space="preserve">Verify from the SCADA setting </t>
  </si>
  <si>
    <t xml:space="preserve">If not the delay time should be increased </t>
  </si>
  <si>
    <t xml:space="preserve">Minimum applicable 71.7C for milk 
Note please refer to model in case of other dairy products </t>
  </si>
  <si>
    <t xml:space="preserve">Is cut In delay time(s) adequate to sanitize the line from the probe to diverter </t>
  </si>
  <si>
    <t xml:space="preserve">If not the delay time should be increased 
As per PMO for milk 15 sec </t>
  </si>
  <si>
    <t>Cut  Out Time for divert value</t>
  </si>
  <si>
    <t>SALT TEST</t>
  </si>
  <si>
    <t xml:space="preserve">Holding time for water should be until six (6) consecutive results are within 0.5 seconds of each other.
 The average of these six (6) consecutive Tests is the pasteurization holding time for water in forward-flow. Incase the consecutive of 0.5 seconds cannot be achived then fastest time should be taken for calculation </t>
  </si>
  <si>
    <t>Note :Refer to PMO for detailed procedure .</t>
  </si>
  <si>
    <t xml:space="preserve">If not the delay time should be increased 
As per PMO for other mix is  25sec </t>
  </si>
  <si>
    <t>Holding time (sec)for average particle, s</t>
  </si>
  <si>
    <t xml:space="preserve">Holding time(sec) for fastest particle, s </t>
  </si>
  <si>
    <t>Holding time(sec) for average particle, s</t>
  </si>
  <si>
    <t xml:space="preserve">Delay time (sec) set for cut post critical temperature is acchived 
</t>
  </si>
  <si>
    <t xml:space="preserve">Is cut In delay time(sec) adequate to sanitize the line from the probe to diverter </t>
  </si>
  <si>
    <t xml:space="preserve">Delay time(sec) set for cut post critical flow rate  is acchived 
</t>
  </si>
  <si>
    <t xml:space="preserve">Delay time (sec)set for cut post critical flow rate  is acchived 
</t>
  </si>
  <si>
    <t>Time required(sec) at actual applied temp. T, F =  FR   x  10 [TR– T]/z    </t>
  </si>
  <si>
    <t>Time required( sec)at actual applied temp. T, F =  FR   x  10 [TR– T]/z    </t>
  </si>
  <si>
    <t>Process Step (e.g. UHT, HTST, HHTS)</t>
  </si>
  <si>
    <t>Any change  in parameters or design since last Validation (if yes please provide details)</t>
  </si>
  <si>
    <t>Basis matrix 1030</t>
  </si>
  <si>
    <t>Location:</t>
  </si>
  <si>
    <t>Address :</t>
  </si>
  <si>
    <t>Number of Pasteuriser:</t>
  </si>
  <si>
    <t>Pasteuriser Make:</t>
  </si>
  <si>
    <t xml:space="preserve">Serial number of the equipment / Plant identification Number </t>
  </si>
  <si>
    <t xml:space="preserve">Last Validation date </t>
  </si>
  <si>
    <t>Reference for validation (Eg :PMO/ANZDAC)</t>
  </si>
  <si>
    <t xml:space="preserve">Validation details </t>
  </si>
  <si>
    <t>process and product information</t>
  </si>
  <si>
    <t xml:space="preserve">Fat percentage of the material pasteurised </t>
  </si>
  <si>
    <t xml:space="preserve">Total Solids of the material pasteurised </t>
  </si>
  <si>
    <t xml:space="preserve">Particle size of the material pasteurised </t>
  </si>
  <si>
    <t xml:space="preserve">Current Time temperature used </t>
  </si>
  <si>
    <t>Section 2-Pasteuriser Design</t>
  </si>
  <si>
    <t>Balance Tank,</t>
  </si>
  <si>
    <t>Is there a power back up for the system ?</t>
  </si>
  <si>
    <t>Capacity of the balance tank ?</t>
  </si>
  <si>
    <t>In case of a variable speed pump how is flow rate locked or controlled ?</t>
  </si>
  <si>
    <t xml:space="preserve">Is there a flow meter available ,if yes location of the flow meter? </t>
  </si>
  <si>
    <t xml:space="preserve">Is the holding tube  sanitary design and be installed on permanent supports?
 </t>
  </si>
  <si>
    <t>Is there any insulations in the holding tube ?</t>
  </si>
  <si>
    <t xml:space="preserve">PHE &amp; pressure differentials </t>
  </si>
  <si>
    <t>What is the media used in cooling section ? Chilled water /or other media?</t>
  </si>
  <si>
    <t>In case water is used for cooling ,is the water treated ?</t>
  </si>
  <si>
    <t>At the pasteurized product discharge is there a vacuum breaker which breaks to atmospheric pressure. If yes, Is it  located greater than 12 inches above the highest point of raw product in system. It ensures that nothing downstream is creating suction on the pasteurized side?</t>
  </si>
  <si>
    <t>Is there a reference probe to recorder probe? (indicator probe)?</t>
  </si>
  <si>
    <t>Is the recording thermometer must be located within 18 inches of and upstream from the flow diversion device?</t>
  </si>
  <si>
    <t>Is there a temperature controller (probe) before holding tube after heating step?</t>
  </si>
  <si>
    <t>Flow Diversion Valve Design Type? Single stem or dual stem ?</t>
  </si>
  <si>
    <t>Location of FDV?</t>
  </si>
  <si>
    <t>FDV operation manual or automatic?</t>
  </si>
  <si>
    <t>Are alarms present in case of divert ?</t>
  </si>
  <si>
    <t>Which temperature probes trigger divert valve?</t>
  </si>
  <si>
    <t>Can divert valve be cleaned in place ?</t>
  </si>
  <si>
    <t>What is the frequency of monitoring of divert valve gasket integrity and how is this done ?</t>
  </si>
  <si>
    <t>Response time for the divert valve?</t>
  </si>
  <si>
    <t>What is the type of data recording device ?</t>
  </si>
  <si>
    <t>Does the data recording provides data at an interval of less than 2 seconds ?</t>
  </si>
  <si>
    <t>What are the parameters currently monitored ?</t>
  </si>
  <si>
    <t>Is the recorded connected to a backup to avoid disruption during powder failure ?</t>
  </si>
  <si>
    <t>In case of chart recorder is following criteria met</t>
  </si>
  <si>
    <t>a)The chart range shall be less than 20 deg C  including 5 deg above and below the diversion temperature ?</t>
  </si>
  <si>
    <t>b)Chart graduation shall not be more than 1 deg C represented by spacing of less than 2mm</t>
  </si>
  <si>
    <t xml:space="preserve">c)Chart recorders shall be accurate to within 0.5 deg C over the range of 3deg C above and below the diversion  temperature </t>
  </si>
  <si>
    <t xml:space="preserve">Temperature </t>
  </si>
  <si>
    <t xml:space="preserve">Flow rate </t>
  </si>
  <si>
    <t xml:space="preserve">Pressure differential </t>
  </si>
  <si>
    <t>Location of the divert valve</t>
  </si>
  <si>
    <t xml:space="preserve">CIP cycle </t>
  </si>
  <si>
    <t xml:space="preserve">Recording device </t>
  </si>
  <si>
    <t>Raw Milk</t>
  </si>
  <si>
    <t>What is the time and temperature of storage of raw milk before pasteurisation ?</t>
  </si>
  <si>
    <t>What are the action plans in case of deviations observed during the time and temperature of storage ?</t>
  </si>
  <si>
    <t>Temperature &amp; time  of pasteurised product storage?</t>
  </si>
  <si>
    <t>CIP</t>
  </si>
  <si>
    <t>Temperature and Conductivity Sensors are to be calibrated? Frequency of calibration?</t>
  </si>
  <si>
    <t xml:space="preserve">What is the frequency of spray ball cleaning . Is the spray balls adequately cleaned during CIP process </t>
  </si>
  <si>
    <t xml:space="preserve">Material pasteurised (E.g. Whole milk /skim milk/ice cream mix ):List all the products </t>
  </si>
  <si>
    <t xml:space="preserve">Is different product recipe pasteurized during same pasteuriser </t>
  </si>
  <si>
    <t>Is same time and temperature used for all the recipe's pasteurised .</t>
  </si>
  <si>
    <t xml:space="preserve">Does balance tank comply to sanitary design requirements </t>
  </si>
  <si>
    <t>Type of pump (E.g. positive displacement pump )</t>
  </si>
  <si>
    <t>What are the conditions for divert activation ?(E.g. temperature ,pressure ,flow rate )</t>
  </si>
  <si>
    <t>Is there a continuous data recording for the pasteuriser ?</t>
  </si>
  <si>
    <t xml:space="preserve">d) The time intervals shall be represented by lines with spacing not more than 15 minutes and separated by not less than 6mm by diversion temperature </t>
  </si>
  <si>
    <t>Pasteurised product  storage</t>
  </si>
  <si>
    <t>CIP data shall be logged continuously .</t>
  </si>
  <si>
    <t xml:space="preserve">Each cycle </t>
  </si>
  <si>
    <t>Temperature of raw milk</t>
  </si>
  <si>
    <t>Pasteurisation records</t>
  </si>
  <si>
    <t>Section - 4</t>
  </si>
  <si>
    <t>Is CIP validated ? Date of Validation ?</t>
  </si>
  <si>
    <t>Temperature probes</t>
  </si>
  <si>
    <t xml:space="preserve">Flow meter </t>
  </si>
  <si>
    <t xml:space="preserve">Conductivity meter </t>
  </si>
  <si>
    <t xml:space="preserve">Leak test for gaskets and pumps </t>
  </si>
  <si>
    <t xml:space="preserve">Salt test for holding time and temperature </t>
  </si>
  <si>
    <t xml:space="preserve">Current practice </t>
  </si>
  <si>
    <t xml:space="preserve">Calibration &amp; monitoring </t>
  </si>
  <si>
    <t xml:space="preserve">Frequency  &amp; Method </t>
  </si>
  <si>
    <t xml:space="preserve">ATTACH THE CIRCUIT DESIGN OF PASTEURISER </t>
  </si>
  <si>
    <t>Method of Validation (Salt test /dye test/ Theoretical calculation ) or any other method</t>
  </si>
  <si>
    <t xml:space="preserve">Sugar &amp; stabilizers content of the material pasteurised </t>
  </si>
  <si>
    <t xml:space="preserve">Flow rate (Maximum )
Production flow rate </t>
  </si>
  <si>
    <t xml:space="preserve">Critical time and temperature 
Usual production time temperature </t>
  </si>
  <si>
    <t>How is liquid level kept nearly constant to  ensure uniform head pressure on the product leaving the tank. E.g. float Valve assembly ?</t>
  </si>
  <si>
    <t>Does  raw regenerator drains freely towards  balance tank at shut-down?</t>
  </si>
  <si>
    <t>Location of the timing pump (E.g. before holding tube )</t>
  </si>
  <si>
    <t>Does the site have a regeneration in place (product to product or product to water?)</t>
  </si>
  <si>
    <t>In case of chemical treatment is food grade chemicals used ?</t>
  </si>
  <si>
    <t>What is the frequency of monitoring of the water quality and acceptance criteria(Physio chemical &amp; microbiological) ?</t>
  </si>
  <si>
    <t>Does the pasteuriser have recycle valve in case pressure differential divert condition?</t>
  </si>
  <si>
    <t>The  system password protected for PLC and data recorder ?</t>
  </si>
  <si>
    <t>Is the difference in the temperature between indicator and recorder less than 0.5 deg C?</t>
  </si>
  <si>
    <t>Supersedes: N/A</t>
  </si>
  <si>
    <t>This guidance document was developed to assist the validation of heat treatment step of continuous processes (including dairy). In this guidance is included also some requirements covering the design of the equipment  and information regarding data recorder/logger.
As a guidance document, previous studies, simulations and existing validation protocols not identical to what is described in this document will be considered as long as the outcomes are expected to be similar.</t>
  </si>
  <si>
    <t xml:space="preserve">General Instructions </t>
  </si>
  <si>
    <t>Please answer all questions and provide further explanation in the comments section as requested</t>
  </si>
  <si>
    <t>N/A = Not Applicable, comment required</t>
  </si>
  <si>
    <t>There are three additional sections (I -III and IV) to be completed and an section II for attachments</t>
  </si>
  <si>
    <t>Sections I, III, IV : It shall be completed regardless if the continuous process is for non-dairy or dairy product.</t>
  </si>
  <si>
    <t>What is the temperature for transportation ?</t>
  </si>
  <si>
    <t>Once the divert valve is activated when does the system go back to forward flow?  Is there a delay time set?(For Temperature ,pressure and flow rate )</t>
  </si>
  <si>
    <t>In case the storage tanks for the pasteurised milk is stored in the raw milk area/outside the building  . Is the vent in the tanks adequately filtered ?</t>
  </si>
  <si>
    <t>What are the incoming raw milk acceptance criteria ?Physical chemical and biological .</t>
  </si>
  <si>
    <t>Is the balance tank designed to  prevent air from entering the pasteurizer ?
(by placing the top of the outlet pipe lower than the lowest point in the tank and creating downward slopes of at least 2%)</t>
  </si>
  <si>
    <t>In case of no slope how is the risk of air entrapment mitigated  from following cases 
In case the product have tendency of frothing
If the valve of the feed pump suction side is having minute leak and misalignment .
The feed pump valve is having a leak or misalignment
Line connections gasket or hinges is having leaks (especially near the pump)
If PHE gaskets are having leaks
Altered flow in homogenizer can also create air entrapment  Booster Pump is funning with Higher Capacity than the Pasteurizer Feed Pump Leading to Starvation in the System &amp; Hence Air Entrapments</t>
  </si>
  <si>
    <t>Pasteuriser capacity(Kl/hr)</t>
  </si>
  <si>
    <t>Operating capacity(Kl/hr)</t>
  </si>
  <si>
    <t xml:space="preserve">Diameter of the holding tube </t>
  </si>
  <si>
    <t xml:space="preserve">Is the holding tube fabricated to eliminate short circuiting (i.e., no alterable sections).In case of changes how the correct length is ensured ?
 </t>
  </si>
  <si>
    <t>Is the  holding tube designed such that no portion between the inlet and the recorder-controller temperature sensor is heated ?</t>
  </si>
  <si>
    <t>In case product to product where pressure differentials are not available - what safety systems are in place to avoid cross contamination risk(e.g. duo safety plates)?</t>
  </si>
  <si>
    <t>What is the minimum pressure for the treated side? Trigger divert valve?/ alarm? What is this critical limit?</t>
  </si>
  <si>
    <t>What is the frequency of leak test of gasket and plates and method of verification of leak ?</t>
  </si>
  <si>
    <t xml:space="preserve">Provide details of location of pressure monitoring devices/pressure transmitters . </t>
  </si>
  <si>
    <t xml:space="preserve">How is the pressure differential monitored and recorded ? </t>
  </si>
  <si>
    <t xml:space="preserve">Location of divert valve for pressure differentials </t>
  </si>
  <si>
    <t>Is there any possibility of raw milk contaminating pasteurised milk. E.g. The raw milk feeding line contaminating the CIP return line from the pasteurised milk silo.</t>
  </si>
  <si>
    <t xml:space="preserve">Does CIP Systems  present  ensure proper cleaning and sanitation of equipment and storage tanks?
 </t>
  </si>
  <si>
    <t>Are all the loops of equipment's and pipework included in the CIP circuit?</t>
  </si>
  <si>
    <t xml:space="preserve"> Are CIP tank &amp; silos equipped with Double Seat Mix Proof Valve (or) Safe Drain Valve in case of single seat?</t>
  </si>
  <si>
    <t>Is CIP System capable to  control the CIP  time, achieve temperature and Concentration as per recipe requirement?</t>
  </si>
  <si>
    <t>Cut in /cut out of FDD</t>
  </si>
  <si>
    <t xml:space="preserve">Crack test for dryers  </t>
  </si>
  <si>
    <t xml:space="preserve">Crack  test for PHE plates </t>
  </si>
  <si>
    <t>Flow consideration (Laminar /Turbulent )</t>
  </si>
  <si>
    <t>Is the overflow level in the balance tank  below the level of lowest milk passage in regenerator. therefore, helps to maintain a higher pressure on the pasteurized side of the heat exchanger?</t>
  </si>
  <si>
    <t>Is the holding tube designed that the simultaneous temperature difference between the hottest and coldest product in any cross-section of flow at any time during the holding period will not be greater than
0.5 0C (1 0F)?
(Note :This requirement may be assumed to have been satisfied, without testing, in tubular holders of 17.8 centimetres (7 inches) or smaller diameter that are free of any fittings through)</t>
  </si>
  <si>
    <t>Is the  holding tube designed to have a continuously upward slope, in the direction of flow, of not less than 20.8 mm per m. (1/4 inches per feet or 0.25 inch per foot,) from its
beginning to the connection at the inlet of the Flow Diversion Device (FDD)?</t>
  </si>
  <si>
    <t>Pasteurizers with Product-to-Product regenerator (heat unpasteurized (cold) product and the separation between treated and untreated is only a thin plate)
Is the system designed, operated, and controlled so that the pressure of the pasteurized production the regenerator is always greater than the pressure of any unpasteurized
product in the regenerator. Is the pressure  1 psi (0.07 bar) higher on the
pasteurized side?</t>
  </si>
  <si>
    <t>What is the system reaction for low pressure differentials? (E.g. Recycle/ divert valve activation or alarm)</t>
  </si>
  <si>
    <t>Is there a pump or a vacuum creating equipment  (E.g. evaporator )present post holding tube ?</t>
  </si>
  <si>
    <t>Others if any (Eg Pasteurisation Mode)</t>
  </si>
  <si>
    <t>Brief detail about the CIP process /steps, Velocity   and frequency ?</t>
  </si>
  <si>
    <t>Is the velocity of the liquid during CIP at least 1.5 m/sec?</t>
  </si>
  <si>
    <t>Daily or at start-up /Continuous</t>
  </si>
  <si>
    <t>Temperature of pasteurised  milk</t>
  </si>
  <si>
    <t xml:space="preserve">Last Validation /evaluation date </t>
  </si>
  <si>
    <t xml:space="preserve">SCADA or continuous monitoring device </t>
  </si>
  <si>
    <t xml:space="preserve">Pressure monitoring devices </t>
  </si>
  <si>
    <t xml:space="preserve">Integrity test for the divert valve </t>
  </si>
  <si>
    <t xml:space="preserve">Note : In case of reclaim divert  for pressure differentals    divert or reclaim divert  supplier should provide calculation /evidence to ensure the divert is in approriate location </t>
  </si>
  <si>
    <t>What is the frequency of calibration of pressure sensors and what is the allowed tolerance at operating gauge based on calibration CoA?</t>
  </si>
  <si>
    <t>Revision Log:</t>
  </si>
  <si>
    <t>Date Revised:</t>
  </si>
  <si>
    <t>Supersedes:</t>
  </si>
  <si>
    <t>Summary of Revision:</t>
  </si>
  <si>
    <t>30 Sept 2020 (R00)</t>
  </si>
  <si>
    <t>---</t>
  </si>
  <si>
    <t xml:space="preserve">New Validation document, consolidating previous checklist in Chapter 3:
- Pasteurizer imperial - INTERNAL version &amp; SUPPLIER version
- Pasteurizer metric - INTERNAL version &amp; SUPPLIER version
</t>
  </si>
  <si>
    <t>5. Continuous Pasteuriser (HTST) Validation Protocol</t>
  </si>
  <si>
    <t>Chapter 5: FS Technical information</t>
  </si>
  <si>
    <t>Issue Date: 30 Sep 2020 (R00)</t>
  </si>
  <si>
    <r>
      <t>Minimum critical temperature</t>
    </r>
    <r>
      <rPr>
        <sz val="12"/>
        <color rgb="FFFF0000"/>
        <rFont val="Calibri"/>
        <family val="2"/>
        <scheme val="minor"/>
      </rPr>
      <t xml:space="preserve"> (Consider calibration error of the probe)</t>
    </r>
  </si>
  <si>
    <r>
      <t xml:space="preserve">Theoretical Velocity, v (m/s) = </t>
    </r>
    <r>
      <rPr>
        <b/>
        <u/>
        <sz val="12"/>
        <color theme="1"/>
        <rFont val="Calibri"/>
        <family val="2"/>
        <scheme val="minor"/>
      </rPr>
      <t xml:space="preserve">Discharge, Q </t>
    </r>
    <r>
      <rPr>
        <b/>
        <sz val="12"/>
        <color theme="1"/>
        <rFont val="Calibri"/>
        <family val="2"/>
        <scheme val="minor"/>
      </rPr>
      <t xml:space="preserve">
                                                        Area, a</t>
    </r>
  </si>
  <si>
    <r>
      <t xml:space="preserve">Reynolds Number, RN  = </t>
    </r>
    <r>
      <rPr>
        <b/>
        <u/>
        <sz val="12"/>
        <color theme="1"/>
        <rFont val="Calibri"/>
        <family val="2"/>
        <scheme val="minor"/>
      </rPr>
      <t>Velocity*Diameter of tube* Density of liquid</t>
    </r>
    <r>
      <rPr>
        <b/>
        <sz val="12"/>
        <color theme="1"/>
        <rFont val="Calibri"/>
        <family val="2"/>
        <scheme val="minor"/>
      </rPr>
      <t xml:space="preserve">
                                                        Viscosity</t>
    </r>
  </si>
  <si>
    <r>
      <t xml:space="preserve">Holding time for average particle, HT  = </t>
    </r>
    <r>
      <rPr>
        <b/>
        <u/>
        <sz val="12"/>
        <color theme="1"/>
        <rFont val="Calibri"/>
        <family val="2"/>
        <scheme val="minor"/>
      </rPr>
      <t>Area* Length of holding tube</t>
    </r>
    <r>
      <rPr>
        <b/>
        <sz val="12"/>
        <color theme="1"/>
        <rFont val="Calibri"/>
        <family val="2"/>
        <scheme val="minor"/>
      </rPr>
      <t xml:space="preserve">
                                                      Flow rate</t>
    </r>
  </si>
  <si>
    <r>
      <t xml:space="preserve">Holding time for average particle, HT  = </t>
    </r>
    <r>
      <rPr>
        <b/>
        <u/>
        <sz val="12"/>
        <color theme="1"/>
        <rFont val="Calibri"/>
        <family val="2"/>
        <scheme val="minor"/>
      </rPr>
      <t>Area* Length of holding tube</t>
    </r>
    <r>
      <rPr>
        <b/>
        <sz val="12"/>
        <color theme="1"/>
        <rFont val="Calibri"/>
        <family val="2"/>
        <scheme val="minor"/>
      </rPr>
      <t xml:space="preserve">
                                                       Theoretical velocity</t>
    </r>
  </si>
  <si>
    <r>
      <t xml:space="preserve">Reaction time for divert valve (cut in) - </t>
    </r>
    <r>
      <rPr>
        <b/>
        <sz val="12"/>
        <color rgb="FFFF0000"/>
        <rFont val="Calibri"/>
        <family val="2"/>
        <scheme val="minor"/>
      </rPr>
      <t>Temperature</t>
    </r>
  </si>
  <si>
    <r>
      <t xml:space="preserve">Reaction time for divert valve (cut in) - </t>
    </r>
    <r>
      <rPr>
        <b/>
        <sz val="12"/>
        <color rgb="FFFF0000"/>
        <rFont val="Calibri"/>
        <family val="2"/>
        <scheme val="minor"/>
      </rPr>
      <t>Flow rate  Milk</t>
    </r>
  </si>
  <si>
    <r>
      <t xml:space="preserve">Reaction time for divert valve (cut in) - </t>
    </r>
    <r>
      <rPr>
        <b/>
        <sz val="12"/>
        <color rgb="FFFF0000"/>
        <rFont val="Calibri"/>
        <family val="2"/>
        <scheme val="minor"/>
      </rPr>
      <t>Flow rate  other dairy mix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</si>
</sst>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
    <numFmt numFmtId="165" formatCode="0.0000"/>
    <numFmt numFmtId="166" formatCode="0.000"/>
  </numFmts>
  <fonts count="32" x14ac:knownFonts="1">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sz val="11"/>
      <color theme="1"/>
      <name val="Calibri"/>
      <family val="2"/>
    </font>
    <font>
      <b/>
      <sz val="12"/>
      <color theme="1"/>
      <name val="Calibri"/>
      <family val="2"/>
      <scheme val="minor"/>
    </font>
    <font>
      <b/>
      <i/>
      <sz val="11"/>
      <color theme="1"/>
      <name val="Calibri"/>
      <family val="2"/>
      <scheme val="minor"/>
    </font>
    <font>
      <b/>
      <sz val="10"/>
      <color theme="1"/>
      <name val="Calibri"/>
      <family val="2"/>
      <scheme val="minor"/>
    </font>
    <font>
      <b/>
      <i/>
      <sz val="10"/>
      <color theme="1"/>
      <name val="Calibri"/>
      <family val="2"/>
      <scheme val="minor"/>
    </font>
    <font>
      <b/>
      <sz val="9"/>
      <color theme="1"/>
      <name val="Calibri"/>
      <family val="2"/>
      <scheme val="minor"/>
    </font>
    <font>
      <b/>
      <sz val="9"/>
      <color rgb="FF00B050"/>
      <name val="Calibri"/>
      <family val="2"/>
      <scheme val="minor"/>
    </font>
    <font>
      <b/>
      <sz val="12"/>
      <name val="Calibri"/>
      <family val="2"/>
      <scheme val="minor"/>
    </font>
    <font>
      <b/>
      <u/>
      <sz val="9"/>
      <color theme="1"/>
      <name val="Calibri"/>
      <family val="2"/>
      <scheme val="minor"/>
    </font>
    <font>
      <b/>
      <sz val="9"/>
      <name val="Calibri"/>
      <family val="2"/>
      <scheme val="minor"/>
    </font>
    <font>
      <u/>
      <sz val="9"/>
      <color rgb="FFFF0000"/>
      <name val="Verdana"/>
      <family val="2"/>
    </font>
    <font>
      <b/>
      <sz val="9"/>
      <color rgb="FFFF0000"/>
      <name val="Verdana"/>
      <family val="2"/>
    </font>
    <font>
      <sz val="9"/>
      <color rgb="FF000000"/>
      <name val="Calibri"/>
      <family val="2"/>
      <scheme val="minor"/>
    </font>
    <font>
      <sz val="9"/>
      <color rgb="FFFF0000"/>
      <name val="Calibri"/>
      <family val="2"/>
      <scheme val="minor"/>
    </font>
    <font>
      <b/>
      <sz val="14"/>
      <color theme="1"/>
      <name val="Calibri"/>
      <family val="2"/>
      <scheme val="minor"/>
    </font>
    <font>
      <b/>
      <sz val="26"/>
      <color theme="1"/>
      <name val="Calibri"/>
      <family val="2"/>
      <scheme val="minor"/>
    </font>
    <font>
      <b/>
      <sz val="18"/>
      <color theme="1"/>
      <name val="Calibri"/>
      <family val="2"/>
      <scheme val="minor"/>
    </font>
    <font>
      <b/>
      <sz val="22"/>
      <color rgb="FFFF0000"/>
      <name val="Calibri"/>
      <family val="2"/>
      <scheme val="minor"/>
    </font>
    <font>
      <sz val="12"/>
      <color theme="1"/>
      <name val="Calibri"/>
      <family val="2"/>
      <scheme val="minor"/>
    </font>
    <font>
      <sz val="12"/>
      <color theme="1"/>
      <name val="Arial"/>
      <family val="2"/>
    </font>
    <font>
      <sz val="11"/>
      <color theme="1"/>
      <name val="Verdana"/>
      <family val="2"/>
    </font>
    <font>
      <sz val="10"/>
      <name val="Arial"/>
      <family val="2"/>
    </font>
    <font>
      <sz val="14"/>
      <color theme="1"/>
      <name val="Calibri"/>
      <family val="2"/>
      <scheme val="minor"/>
    </font>
    <font>
      <sz val="14"/>
      <name val="Calibri"/>
      <family val="2"/>
      <scheme val="minor"/>
    </font>
    <font>
      <sz val="12"/>
      <color rgb="FFFF0000"/>
      <name val="Calibri"/>
      <family val="2"/>
      <scheme val="minor"/>
    </font>
    <font>
      <b/>
      <sz val="12"/>
      <color rgb="FFFF0000"/>
      <name val="Calibri"/>
      <family val="2"/>
      <scheme val="minor"/>
    </font>
    <font>
      <b/>
      <sz val="12"/>
      <color rgb="FF00B050"/>
      <name val="Calibri"/>
      <family val="2"/>
      <scheme val="minor"/>
    </font>
    <font>
      <b/>
      <u/>
      <sz val="12"/>
      <color theme="1"/>
      <name val="Calibri"/>
      <family val="2"/>
      <scheme val="minor"/>
    </font>
  </fonts>
  <fills count="1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rgb="FFFFCCCC"/>
        <bgColor indexed="64"/>
      </patternFill>
    </fill>
    <fill>
      <patternFill patternType="solid">
        <fgColor rgb="FFF3EBC6"/>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rgb="FFFF0000"/>
        <bgColor indexed="64"/>
      </patternFill>
    </fill>
    <fill>
      <patternFill patternType="solid">
        <fgColor theme="7"/>
        <bgColor indexed="64"/>
      </patternFill>
    </fill>
    <fill>
      <patternFill patternType="solid">
        <fgColor rgb="FFFDECE3"/>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xf numFmtId="0" fontId="24" fillId="0" borderId="0"/>
    <xf numFmtId="0" fontId="25" fillId="0" borderId="0"/>
  </cellStyleXfs>
  <cellXfs count="419">
    <xf numFmtId="0" fontId="0" fillId="0" borderId="0" xfId="0"/>
    <xf numFmtId="0" fontId="0" fillId="0" borderId="0" xfId="0" applyAlignment="1">
      <alignment horizontal="center"/>
    </xf>
    <xf numFmtId="0" fontId="0" fillId="0" borderId="1" xfId="0" applyBorder="1"/>
    <xf numFmtId="0" fontId="0" fillId="0" borderId="16" xfId="0" applyBorder="1"/>
    <xf numFmtId="0" fontId="0" fillId="0" borderId="17" xfId="0" applyBorder="1"/>
    <xf numFmtId="0" fontId="0" fillId="0" borderId="0" xfId="0" applyFill="1"/>
    <xf numFmtId="0" fontId="2" fillId="0" borderId="0" xfId="0" applyFont="1" applyFill="1" applyBorder="1"/>
    <xf numFmtId="0" fontId="6" fillId="0" borderId="1" xfId="0" applyFont="1" applyBorder="1" applyAlignment="1">
      <alignment vertical="center" wrapText="1"/>
    </xf>
    <xf numFmtId="0" fontId="7" fillId="4" borderId="13" xfId="0" applyFont="1" applyFill="1" applyBorder="1" applyAlignment="1">
      <alignment horizontal="left" vertical="top" wrapText="1"/>
    </xf>
    <xf numFmtId="0" fontId="8" fillId="0" borderId="17" xfId="0" applyFont="1" applyBorder="1" applyAlignment="1">
      <alignment vertical="center" wrapText="1"/>
    </xf>
    <xf numFmtId="0" fontId="7" fillId="0" borderId="17" xfId="0" applyFont="1" applyBorder="1" applyAlignment="1">
      <alignment vertical="center" wrapText="1"/>
    </xf>
    <xf numFmtId="0" fontId="0" fillId="0" borderId="0" xfId="0" applyFill="1" applyBorder="1"/>
    <xf numFmtId="0" fontId="0" fillId="0" borderId="1" xfId="0" applyBorder="1" applyAlignment="1">
      <alignment horizontal="center"/>
    </xf>
    <xf numFmtId="164" fontId="0" fillId="0" borderId="1" xfId="0" applyNumberFormat="1" applyBorder="1" applyAlignment="1">
      <alignment horizontal="center"/>
    </xf>
    <xf numFmtId="0" fontId="0" fillId="0" borderId="17" xfId="0" applyBorder="1" applyAlignment="1">
      <alignment horizontal="center"/>
    </xf>
    <xf numFmtId="0" fontId="0" fillId="0" borderId="1" xfId="0" applyFill="1" applyBorder="1" applyAlignment="1">
      <alignment horizontal="center"/>
    </xf>
    <xf numFmtId="0" fontId="7" fillId="0" borderId="0" xfId="0" applyFont="1" applyFill="1" applyBorder="1" applyAlignment="1">
      <alignment horizontal="center" vertical="center" textRotation="90" wrapText="1"/>
    </xf>
    <xf numFmtId="0" fontId="0" fillId="0" borderId="1" xfId="0" applyFill="1" applyBorder="1"/>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6" fillId="0" borderId="34" xfId="0" applyFont="1" applyBorder="1" applyAlignment="1">
      <alignment vertical="center" wrapText="1"/>
    </xf>
    <xf numFmtId="0" fontId="8" fillId="0" borderId="0" xfId="0" applyFont="1" applyFill="1" applyBorder="1" applyAlignment="1">
      <alignment vertical="center" wrapText="1"/>
    </xf>
    <xf numFmtId="0" fontId="3" fillId="11" borderId="1" xfId="0" applyFont="1" applyFill="1" applyBorder="1" applyAlignment="1">
      <alignment vertical="center" wrapText="1"/>
    </xf>
    <xf numFmtId="0" fontId="3" fillId="11" borderId="1" xfId="0" applyFont="1" applyFill="1" applyBorder="1" applyAlignment="1">
      <alignment horizontal="left" vertical="center" wrapText="1"/>
    </xf>
    <xf numFmtId="0" fontId="1" fillId="7" borderId="47" xfId="0" applyFont="1" applyFill="1" applyBorder="1" applyAlignment="1">
      <alignment horizontal="center"/>
    </xf>
    <xf numFmtId="0" fontId="7" fillId="7" borderId="48" xfId="0" applyFont="1" applyFill="1" applyBorder="1" applyAlignment="1">
      <alignment horizontal="center"/>
    </xf>
    <xf numFmtId="0" fontId="0" fillId="0" borderId="35" xfId="0" applyBorder="1" applyAlignment="1">
      <alignment horizontal="left"/>
    </xf>
    <xf numFmtId="0" fontId="9" fillId="0" borderId="0" xfId="0" applyFont="1" applyFill="1" applyBorder="1" applyAlignment="1">
      <alignment horizontal="center" vertical="center" textRotation="90" wrapText="1"/>
    </xf>
    <xf numFmtId="0" fontId="3"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3" fillId="11" borderId="0" xfId="0" applyFont="1" applyFill="1" applyBorder="1" applyAlignment="1">
      <alignment vertical="center" wrapText="1"/>
    </xf>
    <xf numFmtId="0" fontId="0" fillId="6" borderId="1" xfId="0" applyFill="1" applyBorder="1"/>
    <xf numFmtId="0" fontId="0" fillId="2" borderId="1" xfId="0" applyFill="1" applyBorder="1" applyAlignment="1">
      <alignment horizontal="center"/>
    </xf>
    <xf numFmtId="0" fontId="0" fillId="7" borderId="2" xfId="0" applyFill="1" applyBorder="1"/>
    <xf numFmtId="0" fontId="0" fillId="7" borderId="3" xfId="0" applyFill="1" applyBorder="1"/>
    <xf numFmtId="0" fontId="0" fillId="7" borderId="4" xfId="0" applyFill="1" applyBorder="1"/>
    <xf numFmtId="0" fontId="0" fillId="7" borderId="5" xfId="0" applyFill="1" applyBorder="1"/>
    <xf numFmtId="0" fontId="0" fillId="7" borderId="0" xfId="0" applyFill="1" applyBorder="1"/>
    <xf numFmtId="0" fontId="0" fillId="7" borderId="6" xfId="0" applyFill="1" applyBorder="1"/>
    <xf numFmtId="0" fontId="0" fillId="7" borderId="0" xfId="0" applyFill="1" applyBorder="1" applyAlignment="1">
      <alignment horizontal="center"/>
    </xf>
    <xf numFmtId="0" fontId="0" fillId="7" borderId="8" xfId="0" applyFill="1" applyBorder="1"/>
    <xf numFmtId="0" fontId="0" fillId="7" borderId="9" xfId="0" applyFill="1" applyBorder="1"/>
    <xf numFmtId="0" fontId="0" fillId="7" borderId="10" xfId="0" applyFill="1" applyBorder="1"/>
    <xf numFmtId="0" fontId="3" fillId="0" borderId="1" xfId="0" applyFont="1" applyBorder="1" applyAlignment="1">
      <alignment horizontal="center"/>
    </xf>
    <xf numFmtId="0" fontId="1" fillId="0" borderId="0" xfId="0" applyFont="1"/>
    <xf numFmtId="0" fontId="16"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2" fontId="3" fillId="0" borderId="1" xfId="0" applyNumberFormat="1" applyFont="1" applyBorder="1"/>
    <xf numFmtId="2" fontId="3" fillId="0" borderId="1" xfId="0" applyNumberFormat="1" applyFont="1" applyBorder="1" applyAlignment="1">
      <alignment horizontal="center" vertical="center" wrapText="1"/>
    </xf>
    <xf numFmtId="0" fontId="0" fillId="0" borderId="1" xfId="0" applyFont="1" applyBorder="1"/>
    <xf numFmtId="0" fontId="13" fillId="8" borderId="1" xfId="0" applyFont="1" applyFill="1" applyBorder="1" applyAlignment="1">
      <alignment vertical="center"/>
    </xf>
    <xf numFmtId="0" fontId="0" fillId="0" borderId="14" xfId="0" applyBorder="1"/>
    <xf numFmtId="0" fontId="3" fillId="3" borderId="13" xfId="0" applyFont="1" applyFill="1" applyBorder="1"/>
    <xf numFmtId="0" fontId="3" fillId="3" borderId="15" xfId="0" applyFont="1" applyFill="1" applyBorder="1"/>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6" fillId="8" borderId="7" xfId="0" applyFont="1" applyFill="1" applyBorder="1" applyAlignment="1">
      <alignment horizontal="center" vertical="center" wrapText="1"/>
    </xf>
    <xf numFmtId="0" fontId="16" fillId="8" borderId="9" xfId="0" applyFont="1" applyFill="1" applyBorder="1" applyAlignment="1">
      <alignment horizontal="center" vertical="center" wrapText="1"/>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51" xfId="0" applyFont="1" applyBorder="1" applyAlignment="1">
      <alignment horizontal="center" vertical="center" wrapText="1"/>
    </xf>
    <xf numFmtId="0" fontId="0" fillId="3" borderId="0" xfId="0" applyFill="1"/>
    <xf numFmtId="0" fontId="13" fillId="8" borderId="1" xfId="0" applyFont="1" applyFill="1" applyBorder="1" applyAlignment="1">
      <alignment horizontal="center" vertical="center"/>
    </xf>
    <xf numFmtId="0" fontId="3" fillId="0" borderId="57" xfId="0" applyFont="1" applyBorder="1" applyAlignment="1"/>
    <xf numFmtId="0" fontId="0" fillId="0" borderId="23" xfId="0" applyFont="1" applyBorder="1" applyAlignment="1">
      <alignment vertical="center" wrapText="1"/>
    </xf>
    <xf numFmtId="0" fontId="0" fillId="0" borderId="1" xfId="0" applyFont="1" applyBorder="1" applyAlignment="1">
      <alignment vertical="center" wrapText="1"/>
    </xf>
    <xf numFmtId="0" fontId="0" fillId="0" borderId="0" xfId="0"/>
    <xf numFmtId="0" fontId="0" fillId="0" borderId="0" xfId="0" applyFill="1" applyAlignment="1">
      <alignment vertical="center"/>
    </xf>
    <xf numFmtId="0" fontId="0" fillId="0" borderId="0" xfId="0" applyAlignment="1">
      <alignment vertical="center"/>
    </xf>
    <xf numFmtId="0" fontId="1" fillId="7" borderId="37" xfId="0" applyFont="1" applyFill="1" applyBorder="1" applyAlignment="1">
      <alignment horizontal="center" vertical="center"/>
    </xf>
    <xf numFmtId="0" fontId="1" fillId="7" borderId="38" xfId="0" applyFont="1" applyFill="1" applyBorder="1" applyAlignment="1">
      <alignment horizontal="center" vertical="center"/>
    </xf>
    <xf numFmtId="0" fontId="1" fillId="7" borderId="47" xfId="0" applyFont="1" applyFill="1" applyBorder="1" applyAlignment="1">
      <alignment horizontal="center" vertical="center"/>
    </xf>
    <xf numFmtId="0" fontId="0" fillId="0" borderId="0" xfId="0" applyFill="1" applyBorder="1" applyAlignment="1">
      <alignment vertical="center"/>
    </xf>
    <xf numFmtId="0" fontId="0" fillId="0" borderId="44" xfId="0" applyBorder="1"/>
    <xf numFmtId="0" fontId="3" fillId="3" borderId="43" xfId="0" applyFont="1" applyFill="1" applyBorder="1"/>
    <xf numFmtId="0" fontId="1" fillId="7" borderId="34" xfId="0" applyFont="1" applyFill="1" applyBorder="1" applyAlignment="1">
      <alignment horizontal="center"/>
    </xf>
    <xf numFmtId="0" fontId="0" fillId="4" borderId="1" xfId="0" applyFill="1" applyBorder="1"/>
    <xf numFmtId="0" fontId="0" fillId="0" borderId="0" xfId="0" applyAlignment="1">
      <alignment wrapText="1"/>
    </xf>
    <xf numFmtId="0" fontId="7" fillId="11" borderId="1" xfId="0" applyFont="1" applyFill="1" applyBorder="1" applyAlignment="1">
      <alignment vertical="center"/>
    </xf>
    <xf numFmtId="0" fontId="7" fillId="11" borderId="1" xfId="0" applyFont="1" applyFill="1" applyBorder="1" applyAlignment="1">
      <alignment vertical="center" wrapText="1"/>
    </xf>
    <xf numFmtId="0" fontId="7" fillId="11" borderId="17" xfId="0" applyFont="1" applyFill="1" applyBorder="1" applyAlignment="1">
      <alignment vertical="center" wrapText="1"/>
    </xf>
    <xf numFmtId="0" fontId="0" fillId="0" borderId="1" xfId="0" applyFill="1" applyBorder="1" applyAlignment="1">
      <alignment vertical="center"/>
    </xf>
    <xf numFmtId="0" fontId="0" fillId="0" borderId="1" xfId="0" applyFont="1" applyFill="1" applyBorder="1"/>
    <xf numFmtId="0" fontId="0" fillId="0" borderId="1" xfId="0" applyFont="1" applyFill="1" applyBorder="1" applyAlignment="1">
      <alignment vertical="center"/>
    </xf>
    <xf numFmtId="0" fontId="7" fillId="11" borderId="56" xfId="0" applyFont="1" applyFill="1" applyBorder="1" applyAlignment="1">
      <alignment vertical="center" wrapText="1"/>
    </xf>
    <xf numFmtId="0" fontId="0" fillId="4" borderId="1" xfId="0" applyFill="1" applyBorder="1" applyAlignment="1">
      <alignment horizontal="center" vertical="center" wrapText="1"/>
    </xf>
    <xf numFmtId="0" fontId="7" fillId="3" borderId="5" xfId="0" applyFont="1" applyFill="1" applyBorder="1" applyAlignment="1">
      <alignment horizontal="center" vertical="center" textRotation="90" wrapText="1"/>
    </xf>
    <xf numFmtId="0" fontId="2" fillId="11" borderId="1" xfId="0" applyFont="1" applyFill="1" applyBorder="1" applyAlignment="1">
      <alignment vertical="center" wrapText="1"/>
    </xf>
    <xf numFmtId="0" fontId="3" fillId="0" borderId="3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23" xfId="0" applyFont="1" applyFill="1" applyBorder="1"/>
    <xf numFmtId="0" fontId="3" fillId="0" borderId="23" xfId="0" applyFont="1" applyFill="1" applyBorder="1" applyAlignment="1">
      <alignment horizontal="left" vertical="center" wrapText="1"/>
    </xf>
    <xf numFmtId="0" fontId="6" fillId="0" borderId="23" xfId="0" applyFont="1" applyBorder="1" applyAlignment="1">
      <alignment vertical="center" wrapText="1"/>
    </xf>
    <xf numFmtId="0" fontId="6" fillId="0" borderId="22" xfId="0" applyFont="1" applyBorder="1" applyAlignment="1">
      <alignment vertical="center" wrapText="1"/>
    </xf>
    <xf numFmtId="0" fontId="0" fillId="0" borderId="1" xfId="0" applyBorder="1" applyAlignment="1">
      <alignment horizontal="left"/>
    </xf>
    <xf numFmtId="0" fontId="7" fillId="3" borderId="5" xfId="0" applyFont="1" applyFill="1" applyBorder="1" applyAlignment="1">
      <alignment horizontal="center" vertical="center" textRotation="90" wrapText="1"/>
    </xf>
    <xf numFmtId="0" fontId="0" fillId="4" borderId="17" xfId="0" applyFill="1" applyBorder="1" applyAlignment="1">
      <alignment horizontal="center" vertical="center" wrapText="1"/>
    </xf>
    <xf numFmtId="0" fontId="0" fillId="4" borderId="21" xfId="0" applyFill="1" applyBorder="1" applyAlignment="1">
      <alignment horizontal="center" vertical="center" wrapText="1"/>
    </xf>
    <xf numFmtId="0" fontId="3" fillId="11" borderId="60" xfId="0" applyFont="1" applyFill="1" applyBorder="1" applyAlignment="1">
      <alignment horizontal="left" vertical="center" wrapText="1"/>
    </xf>
    <xf numFmtId="0" fontId="3" fillId="11" borderId="21" xfId="0" applyFont="1" applyFill="1" applyBorder="1" applyAlignment="1">
      <alignment horizontal="left" vertical="center" wrapText="1"/>
    </xf>
    <xf numFmtId="0" fontId="3" fillId="11" borderId="24" xfId="0" applyFont="1" applyFill="1" applyBorder="1" applyAlignment="1">
      <alignment horizontal="left" vertical="center" wrapText="1"/>
    </xf>
    <xf numFmtId="0" fontId="3" fillId="11" borderId="61" xfId="0" applyFont="1" applyFill="1" applyBorder="1" applyAlignment="1">
      <alignment horizontal="left" vertical="center" wrapText="1"/>
    </xf>
    <xf numFmtId="0" fontId="9" fillId="11" borderId="1" xfId="0" applyFont="1" applyFill="1" applyBorder="1" applyAlignment="1">
      <alignment horizontal="left" vertical="center" wrapText="1"/>
    </xf>
    <xf numFmtId="0" fontId="0" fillId="4" borderId="17" xfId="0" applyFill="1" applyBorder="1" applyAlignment="1">
      <alignment horizontal="center" vertical="center" wrapText="1"/>
    </xf>
    <xf numFmtId="0" fontId="0" fillId="4" borderId="21" xfId="0" applyFill="1" applyBorder="1" applyAlignment="1">
      <alignment horizontal="center" vertical="center" wrapText="1"/>
    </xf>
    <xf numFmtId="0" fontId="7" fillId="11" borderId="1" xfId="0" applyFont="1" applyFill="1" applyBorder="1" applyAlignment="1">
      <alignment horizontal="left" vertical="center" wrapText="1"/>
    </xf>
    <xf numFmtId="0" fontId="22" fillId="0" borderId="0" xfId="0" applyFont="1"/>
    <xf numFmtId="0" fontId="22" fillId="3" borderId="12" xfId="0" applyFont="1" applyFill="1" applyBorder="1" applyAlignment="1">
      <alignment horizontal="left" vertical="center"/>
    </xf>
    <xf numFmtId="0" fontId="0" fillId="3" borderId="0" xfId="0" applyFill="1" applyAlignment="1">
      <alignment vertical="center"/>
    </xf>
    <xf numFmtId="0" fontId="22" fillId="3" borderId="14" xfId="0" applyFont="1" applyFill="1" applyBorder="1" applyAlignment="1">
      <alignment horizontal="left" vertical="center"/>
    </xf>
    <xf numFmtId="0" fontId="1" fillId="3" borderId="16" xfId="0" applyFont="1" applyFill="1" applyBorder="1" applyAlignment="1">
      <alignment vertical="center"/>
    </xf>
    <xf numFmtId="0" fontId="0" fillId="3" borderId="27" xfId="0" applyFill="1" applyBorder="1" applyAlignment="1">
      <alignment horizontal="center" vertical="center"/>
    </xf>
    <xf numFmtId="0" fontId="18" fillId="3" borderId="27" xfId="0" applyFont="1" applyFill="1" applyBorder="1" applyAlignment="1">
      <alignment horizontal="center" vertical="center" wrapText="1"/>
    </xf>
    <xf numFmtId="0" fontId="1" fillId="3" borderId="27" xfId="0" applyFont="1" applyFill="1" applyBorder="1" applyAlignment="1">
      <alignment vertical="center"/>
    </xf>
    <xf numFmtId="0" fontId="0" fillId="3" borderId="0" xfId="0" applyFill="1" applyAlignment="1">
      <alignment horizontal="left" vertical="top"/>
    </xf>
    <xf numFmtId="0" fontId="26" fillId="3" borderId="0" xfId="0" applyFont="1" applyFill="1"/>
    <xf numFmtId="0" fontId="18" fillId="3" borderId="15" xfId="0" applyFont="1" applyFill="1" applyBorder="1"/>
    <xf numFmtId="0" fontId="18" fillId="3" borderId="35" xfId="0" applyFont="1" applyFill="1" applyBorder="1"/>
    <xf numFmtId="0" fontId="26" fillId="3" borderId="37" xfId="0" applyFont="1" applyFill="1" applyBorder="1" applyAlignment="1">
      <alignment vertical="top"/>
    </xf>
    <xf numFmtId="0" fontId="26" fillId="3" borderId="38" xfId="0" applyFont="1" applyFill="1" applyBorder="1" applyAlignment="1">
      <alignment vertical="top"/>
    </xf>
    <xf numFmtId="0" fontId="23" fillId="3" borderId="0" xfId="1" applyFont="1" applyFill="1" applyBorder="1" applyAlignment="1">
      <alignment horizontal="left" vertical="center" wrapText="1"/>
    </xf>
    <xf numFmtId="0" fontId="23" fillId="3" borderId="0" xfId="1" applyFont="1" applyFill="1" applyBorder="1" applyAlignment="1">
      <alignment horizontal="left" wrapText="1"/>
    </xf>
    <xf numFmtId="0" fontId="23" fillId="3" borderId="0" xfId="1" applyFont="1" applyFill="1" applyBorder="1" applyAlignment="1">
      <alignment horizontal="left" vertical="center"/>
    </xf>
    <xf numFmtId="0" fontId="22" fillId="0" borderId="0" xfId="0" applyFont="1" applyFill="1"/>
    <xf numFmtId="0" fontId="22" fillId="17" borderId="0" xfId="0" applyFont="1" applyFill="1"/>
    <xf numFmtId="0" fontId="22" fillId="17" borderId="0" xfId="0" applyFont="1" applyFill="1" applyAlignment="1">
      <alignment horizontal="left"/>
    </xf>
    <xf numFmtId="0" fontId="22" fillId="0" borderId="0" xfId="0" applyFont="1" applyAlignment="1">
      <alignment vertical="center"/>
    </xf>
    <xf numFmtId="0" fontId="1" fillId="4" borderId="0" xfId="0" applyFont="1" applyFill="1" applyBorder="1" applyAlignment="1">
      <alignment horizontal="center" vertical="center" textRotation="90" wrapText="1"/>
    </xf>
    <xf numFmtId="0" fontId="7" fillId="4" borderId="0" xfId="0" applyFont="1" applyFill="1" applyBorder="1" applyAlignment="1">
      <alignment vertical="center" wrapText="1"/>
    </xf>
    <xf numFmtId="0" fontId="0" fillId="4" borderId="0" xfId="0" applyFont="1" applyFill="1" applyBorder="1" applyAlignment="1">
      <alignment horizontal="center" vertical="center"/>
    </xf>
    <xf numFmtId="0" fontId="22" fillId="0" borderId="0" xfId="0" applyFont="1" applyFill="1" applyBorder="1"/>
    <xf numFmtId="0" fontId="5" fillId="6" borderId="37" xfId="0" applyFont="1" applyFill="1" applyBorder="1" applyAlignment="1"/>
    <xf numFmtId="0" fontId="5" fillId="6" borderId="38" xfId="0" applyFont="1" applyFill="1" applyBorder="1" applyAlignment="1"/>
    <xf numFmtId="0" fontId="5" fillId="6" borderId="38" xfId="0" applyFont="1" applyFill="1" applyBorder="1" applyAlignment="1">
      <alignment horizontal="center"/>
    </xf>
    <xf numFmtId="0" fontId="22" fillId="6" borderId="38" xfId="0" applyFont="1" applyFill="1" applyBorder="1" applyAlignment="1">
      <alignment horizontal="center"/>
    </xf>
    <xf numFmtId="0" fontId="22" fillId="6" borderId="52" xfId="0" applyFont="1" applyFill="1" applyBorder="1" applyAlignment="1">
      <alignment horizontal="center"/>
    </xf>
    <xf numFmtId="0" fontId="5" fillId="2" borderId="11" xfId="0" applyFont="1" applyFill="1" applyBorder="1" applyAlignment="1">
      <alignment horizontal="center" vertical="center" wrapText="1"/>
    </xf>
    <xf numFmtId="0" fontId="22" fillId="11" borderId="34" xfId="0" applyFont="1" applyFill="1" applyBorder="1"/>
    <xf numFmtId="0" fontId="22" fillId="0" borderId="34" xfId="0" applyFont="1" applyBorder="1" applyAlignment="1">
      <alignment horizontal="center"/>
    </xf>
    <xf numFmtId="0" fontId="22" fillId="5" borderId="34" xfId="0" applyFont="1" applyFill="1" applyBorder="1" applyAlignment="1">
      <alignment horizontal="center"/>
    </xf>
    <xf numFmtId="0" fontId="22" fillId="0" borderId="12" xfId="0" applyFont="1" applyBorder="1" applyAlignment="1">
      <alignment wrapText="1"/>
    </xf>
    <xf numFmtId="0" fontId="22" fillId="7" borderId="2" xfId="0" applyFont="1" applyFill="1" applyBorder="1"/>
    <xf numFmtId="0" fontId="22" fillId="7" borderId="3" xfId="0" applyFont="1" applyFill="1" applyBorder="1"/>
    <xf numFmtId="0" fontId="22" fillId="7" borderId="4" xfId="0" applyFont="1" applyFill="1" applyBorder="1"/>
    <xf numFmtId="0" fontId="5" fillId="2" borderId="13" xfId="0" applyFont="1" applyFill="1" applyBorder="1" applyAlignment="1">
      <alignment horizontal="center" vertical="center" wrapText="1"/>
    </xf>
    <xf numFmtId="0" fontId="22" fillId="11" borderId="1" xfId="0" applyFont="1" applyFill="1" applyBorder="1"/>
    <xf numFmtId="0" fontId="22" fillId="0" borderId="1" xfId="0" applyFont="1" applyBorder="1" applyAlignment="1">
      <alignment horizontal="center"/>
    </xf>
    <xf numFmtId="0" fontId="22" fillId="5" borderId="1" xfId="0" applyFont="1" applyFill="1" applyBorder="1" applyAlignment="1">
      <alignment horizontal="center"/>
    </xf>
    <xf numFmtId="0" fontId="22" fillId="0" borderId="14" xfId="0" applyFont="1" applyBorder="1" applyAlignment="1">
      <alignment wrapText="1"/>
    </xf>
    <xf numFmtId="0" fontId="22" fillId="7" borderId="5" xfId="0" applyFont="1" applyFill="1" applyBorder="1"/>
    <xf numFmtId="0" fontId="22" fillId="6" borderId="1" xfId="0" applyFont="1" applyFill="1" applyBorder="1"/>
    <xf numFmtId="0" fontId="22" fillId="7" borderId="0" xfId="0" applyFont="1" applyFill="1" applyBorder="1"/>
    <xf numFmtId="0" fontId="22" fillId="7" borderId="6" xfId="0" applyFont="1" applyFill="1" applyBorder="1"/>
    <xf numFmtId="0" fontId="22" fillId="15" borderId="1" xfId="0" applyFont="1" applyFill="1" applyBorder="1" applyAlignment="1">
      <alignment horizontal="center"/>
    </xf>
    <xf numFmtId="0" fontId="22" fillId="7" borderId="0" xfId="0" applyFont="1" applyFill="1" applyBorder="1" applyAlignment="1">
      <alignment horizontal="center"/>
    </xf>
    <xf numFmtId="0" fontId="22" fillId="2" borderId="1" xfId="0" applyFont="1" applyFill="1" applyBorder="1" applyAlignment="1">
      <alignment horizontal="center"/>
    </xf>
    <xf numFmtId="0" fontId="22" fillId="11" borderId="1" xfId="0" applyFont="1" applyFill="1" applyBorder="1" applyAlignment="1">
      <alignment vertical="center" wrapText="1"/>
    </xf>
    <xf numFmtId="0" fontId="22" fillId="0" borderId="1" xfId="0" applyFont="1" applyBorder="1" applyAlignment="1">
      <alignment horizontal="center" vertical="center" wrapText="1"/>
    </xf>
    <xf numFmtId="0" fontId="22" fillId="7" borderId="8" xfId="0" applyFont="1" applyFill="1" applyBorder="1"/>
    <xf numFmtId="0" fontId="22" fillId="7" borderId="9" xfId="0" applyFont="1" applyFill="1" applyBorder="1"/>
    <xf numFmtId="0" fontId="22" fillId="7" borderId="10" xfId="0" applyFont="1" applyFill="1" applyBorder="1"/>
    <xf numFmtId="0" fontId="5" fillId="2" borderId="15" xfId="0" applyFont="1" applyFill="1" applyBorder="1" applyAlignment="1">
      <alignment horizontal="center" vertical="center" wrapText="1"/>
    </xf>
    <xf numFmtId="0" fontId="22" fillId="11" borderId="35" xfId="0" applyFont="1" applyFill="1" applyBorder="1" applyAlignment="1">
      <alignment vertical="center" wrapText="1"/>
    </xf>
    <xf numFmtId="0" fontId="22" fillId="0" borderId="35" xfId="0" applyFont="1" applyBorder="1" applyAlignment="1">
      <alignment horizontal="center" vertical="center" wrapText="1"/>
    </xf>
    <xf numFmtId="0" fontId="22" fillId="5" borderId="35" xfId="0" applyFont="1" applyFill="1" applyBorder="1" applyAlignment="1">
      <alignment horizontal="center"/>
    </xf>
    <xf numFmtId="0" fontId="22" fillId="0" borderId="16" xfId="0" applyFont="1" applyBorder="1" applyAlignment="1">
      <alignment wrapText="1"/>
    </xf>
    <xf numFmtId="0" fontId="22" fillId="0" borderId="0" xfId="0" applyFont="1" applyFill="1" applyBorder="1" applyAlignment="1">
      <alignment horizontal="center"/>
    </xf>
    <xf numFmtId="0" fontId="5" fillId="0" borderId="0" xfId="0" applyFont="1" applyFill="1" applyBorder="1" applyAlignment="1">
      <alignment horizontal="center" vertical="center"/>
    </xf>
    <xf numFmtId="0" fontId="22" fillId="0" borderId="6" xfId="0" applyFont="1" applyFill="1" applyBorder="1"/>
    <xf numFmtId="0" fontId="22" fillId="0" borderId="5" xfId="0" applyFont="1" applyFill="1" applyBorder="1"/>
    <xf numFmtId="0" fontId="22" fillId="0" borderId="5" xfId="0" applyFont="1" applyBorder="1"/>
    <xf numFmtId="0" fontId="22" fillId="0" borderId="0" xfId="0" applyFont="1" applyBorder="1"/>
    <xf numFmtId="0" fontId="22" fillId="0" borderId="6" xfId="0" applyFont="1" applyBorder="1"/>
    <xf numFmtId="0" fontId="5" fillId="0" borderId="11" xfId="0" applyFont="1" applyBorder="1" applyAlignment="1">
      <alignment vertical="center"/>
    </xf>
    <xf numFmtId="0" fontId="5" fillId="0" borderId="34" xfId="0" applyFont="1" applyBorder="1" applyAlignment="1">
      <alignment horizontal="center" vertical="center" wrapText="1"/>
    </xf>
    <xf numFmtId="0" fontId="22" fillId="0" borderId="12" xfId="0" applyFont="1" applyBorder="1" applyAlignment="1">
      <alignment vertical="center" wrapText="1"/>
    </xf>
    <xf numFmtId="0" fontId="5" fillId="0" borderId="13" xfId="0" applyFont="1" applyBorder="1" applyAlignment="1">
      <alignment vertical="center"/>
    </xf>
    <xf numFmtId="0" fontId="5" fillId="0" borderId="1" xfId="0" applyFont="1" applyBorder="1" applyAlignment="1">
      <alignment horizontal="center" vertical="center" wrapText="1"/>
    </xf>
    <xf numFmtId="0" fontId="22" fillId="0" borderId="14" xfId="0" applyFont="1" applyBorder="1" applyAlignment="1">
      <alignment vertical="center" wrapText="1"/>
    </xf>
    <xf numFmtId="0" fontId="29" fillId="0" borderId="14" xfId="0" applyFont="1" applyBorder="1" applyAlignment="1">
      <alignment vertical="center" wrapText="1"/>
    </xf>
    <xf numFmtId="0" fontId="30" fillId="0" borderId="15" xfId="0" applyFont="1" applyBorder="1" applyAlignment="1">
      <alignment vertical="center" wrapText="1"/>
    </xf>
    <xf numFmtId="0" fontId="5" fillId="9" borderId="35" xfId="0" applyFont="1" applyFill="1" applyBorder="1" applyAlignment="1">
      <alignment horizontal="center" vertical="center" wrapText="1"/>
    </xf>
    <xf numFmtId="0" fontId="5" fillId="0" borderId="16" xfId="0" applyFont="1" applyBorder="1" applyAlignment="1">
      <alignment vertical="center" wrapText="1"/>
    </xf>
    <xf numFmtId="0" fontId="30" fillId="0" borderId="15" xfId="0" applyFont="1" applyBorder="1" applyAlignment="1">
      <alignment vertical="center"/>
    </xf>
    <xf numFmtId="0" fontId="5" fillId="0" borderId="18" xfId="0" applyFont="1" applyBorder="1" applyAlignment="1">
      <alignment vertical="center"/>
    </xf>
    <xf numFmtId="0" fontId="5" fillId="0" borderId="22" xfId="0" applyFont="1" applyBorder="1" applyAlignment="1">
      <alignment horizontal="center" vertical="center" wrapText="1"/>
    </xf>
    <xf numFmtId="0" fontId="22" fillId="0" borderId="19" xfId="0" applyFont="1" applyBorder="1" applyAlignment="1">
      <alignment vertical="center" wrapText="1"/>
    </xf>
    <xf numFmtId="0" fontId="30" fillId="0" borderId="43" xfId="0" applyFont="1" applyBorder="1" applyAlignment="1">
      <alignment vertical="center"/>
    </xf>
    <xf numFmtId="0" fontId="5" fillId="9" borderId="23" xfId="0" applyFont="1" applyFill="1" applyBorder="1" applyAlignment="1">
      <alignment horizontal="center" vertical="center" wrapText="1"/>
    </xf>
    <xf numFmtId="0" fontId="5" fillId="0" borderId="44" xfId="0" applyFont="1" applyBorder="1" applyAlignment="1">
      <alignment vertical="center" wrapText="1"/>
    </xf>
    <xf numFmtId="2" fontId="5" fillId="9" borderId="34" xfId="0" applyNumberFormat="1" applyFont="1" applyFill="1" applyBorder="1" applyAlignment="1">
      <alignment horizontal="center" vertical="center" wrapText="1"/>
    </xf>
    <xf numFmtId="0" fontId="5" fillId="0" borderId="12" xfId="0" applyFont="1" applyBorder="1" applyAlignment="1">
      <alignment vertical="center" wrapText="1"/>
    </xf>
    <xf numFmtId="0" fontId="30" fillId="0" borderId="15" xfId="0" applyFont="1" applyFill="1" applyBorder="1" applyAlignment="1">
      <alignment vertical="center"/>
    </xf>
    <xf numFmtId="0" fontId="5" fillId="9" borderId="35" xfId="0" applyFont="1" applyFill="1" applyBorder="1" applyAlignment="1">
      <alignment horizontal="center"/>
    </xf>
    <xf numFmtId="0" fontId="29" fillId="0" borderId="16" xfId="0" applyFont="1" applyBorder="1" applyAlignment="1">
      <alignment horizontal="center"/>
    </xf>
    <xf numFmtId="0" fontId="30" fillId="0" borderId="13" xfId="0" applyFont="1" applyFill="1" applyBorder="1" applyAlignment="1">
      <alignment vertical="center"/>
    </xf>
    <xf numFmtId="2" fontId="5" fillId="9" borderId="1" xfId="0" applyNumberFormat="1" applyFont="1" applyFill="1" applyBorder="1" applyAlignment="1">
      <alignment horizontal="center"/>
    </xf>
    <xf numFmtId="0" fontId="29" fillId="0" borderId="14" xfId="0" applyFont="1" applyBorder="1" applyAlignment="1">
      <alignment horizontal="center"/>
    </xf>
    <xf numFmtId="2" fontId="5" fillId="9" borderId="35" xfId="0" applyNumberFormat="1" applyFont="1" applyFill="1" applyBorder="1" applyAlignment="1">
      <alignment horizontal="center"/>
    </xf>
    <xf numFmtId="0" fontId="22" fillId="0" borderId="16" xfId="0" applyFont="1" applyBorder="1"/>
    <xf numFmtId="0" fontId="11" fillId="0" borderId="0" xfId="0" applyFont="1" applyFill="1" applyBorder="1" applyAlignment="1">
      <alignment vertical="center"/>
    </xf>
    <xf numFmtId="0" fontId="11" fillId="0" borderId="6" xfId="0" applyFont="1" applyFill="1" applyBorder="1" applyAlignment="1">
      <alignment vertical="center"/>
    </xf>
    <xf numFmtId="0" fontId="11" fillId="0" borderId="5" xfId="0" applyFont="1" applyFill="1" applyBorder="1" applyAlignment="1">
      <alignment vertical="center"/>
    </xf>
    <xf numFmtId="0" fontId="5" fillId="0" borderId="0" xfId="0" applyFont="1" applyFill="1" applyBorder="1" applyAlignment="1">
      <alignment vertical="center"/>
    </xf>
    <xf numFmtId="0" fontId="5" fillId="0" borderId="6" xfId="0" applyFont="1" applyFill="1" applyBorder="1" applyAlignment="1">
      <alignment horizontal="center" vertical="center" wrapText="1"/>
    </xf>
    <xf numFmtId="0" fontId="22" fillId="0" borderId="5" xfId="0" applyFont="1" applyFill="1" applyBorder="1" applyAlignment="1">
      <alignment vertical="center" wrapText="1"/>
    </xf>
    <xf numFmtId="0" fontId="5" fillId="0" borderId="0" xfId="0" applyFont="1" applyFill="1" applyBorder="1" applyAlignment="1">
      <alignment vertical="center" wrapText="1"/>
    </xf>
    <xf numFmtId="0" fontId="5" fillId="0" borderId="6" xfId="0" applyFont="1" applyFill="1" applyBorder="1" applyAlignment="1">
      <alignment vertical="center"/>
    </xf>
    <xf numFmtId="0" fontId="5" fillId="0" borderId="5" xfId="0" applyFont="1" applyFill="1" applyBorder="1" applyAlignment="1">
      <alignment vertical="center"/>
    </xf>
    <xf numFmtId="2" fontId="5" fillId="9" borderId="23" xfId="0" applyNumberFormat="1" applyFont="1" applyFill="1" applyBorder="1" applyAlignment="1">
      <alignment horizontal="center" vertical="center" wrapText="1"/>
    </xf>
    <xf numFmtId="0" fontId="30" fillId="0" borderId="0" xfId="0" applyFont="1" applyFill="1" applyBorder="1" applyAlignment="1">
      <alignment vertical="center"/>
    </xf>
    <xf numFmtId="0" fontId="5" fillId="0" borderId="5" xfId="0" applyFont="1" applyFill="1" applyBorder="1" applyAlignment="1">
      <alignment vertical="center" wrapText="1"/>
    </xf>
    <xf numFmtId="0" fontId="5" fillId="0" borderId="6" xfId="0" applyFont="1" applyFill="1" applyBorder="1" applyAlignment="1">
      <alignment horizontal="center"/>
    </xf>
    <xf numFmtId="0" fontId="30" fillId="0" borderId="3" xfId="0" applyFont="1" applyFill="1" applyBorder="1" applyAlignment="1">
      <alignment vertical="center"/>
    </xf>
    <xf numFmtId="165" fontId="5" fillId="0" borderId="34" xfId="0"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0" fontId="29" fillId="0" borderId="1" xfId="0" applyFont="1" applyBorder="1" applyAlignment="1">
      <alignment horizontal="center" vertical="center" wrapText="1"/>
    </xf>
    <xf numFmtId="166" fontId="5" fillId="9" borderId="1" xfId="0" applyNumberFormat="1" applyFont="1" applyFill="1" applyBorder="1" applyAlignment="1">
      <alignment horizontal="center" vertical="center" wrapText="1"/>
    </xf>
    <xf numFmtId="0" fontId="5" fillId="0" borderId="14" xfId="0" applyFont="1" applyBorder="1" applyAlignment="1">
      <alignment vertical="center" wrapText="1"/>
    </xf>
    <xf numFmtId="166" fontId="5" fillId="9" borderId="35" xfId="0" applyNumberFormat="1" applyFont="1" applyFill="1" applyBorder="1" applyAlignment="1">
      <alignment horizontal="center"/>
    </xf>
    <xf numFmtId="0" fontId="22" fillId="0" borderId="8" xfId="0" applyFont="1" applyBorder="1"/>
    <xf numFmtId="0" fontId="22" fillId="0" borderId="9" xfId="0" applyFont="1" applyBorder="1"/>
    <xf numFmtId="0" fontId="22" fillId="0" borderId="10" xfId="0" applyFont="1" applyBorder="1"/>
    <xf numFmtId="0" fontId="22" fillId="3" borderId="0" xfId="0" applyFont="1" applyFill="1" applyBorder="1"/>
    <xf numFmtId="0" fontId="5" fillId="3" borderId="0" xfId="0" applyFont="1" applyFill="1" applyBorder="1" applyAlignment="1"/>
    <xf numFmtId="0" fontId="22" fillId="3" borderId="0" xfId="0" applyFont="1" applyFill="1"/>
    <xf numFmtId="166" fontId="5" fillId="9" borderId="38" xfId="0" applyNumberFormat="1" applyFont="1" applyFill="1" applyBorder="1" applyAlignment="1">
      <alignment horizontal="center" vertical="center" wrapText="1"/>
    </xf>
    <xf numFmtId="0" fontId="5" fillId="0" borderId="52" xfId="0" applyFont="1" applyBorder="1" applyAlignment="1">
      <alignment vertical="center" wrapText="1"/>
    </xf>
    <xf numFmtId="0" fontId="30" fillId="0" borderId="37" xfId="0" applyFont="1" applyBorder="1" applyAlignment="1">
      <alignment vertical="center" wrapText="1"/>
    </xf>
    <xf numFmtId="2" fontId="11" fillId="5" borderId="3" xfId="0" applyNumberFormat="1" applyFont="1" applyFill="1" applyBorder="1" applyAlignment="1">
      <alignment horizontal="center" vertical="center"/>
    </xf>
    <xf numFmtId="0" fontId="22" fillId="0" borderId="32" xfId="0" applyFont="1" applyFill="1" applyBorder="1" applyAlignment="1">
      <alignment horizontal="center" wrapText="1"/>
    </xf>
    <xf numFmtId="0" fontId="29" fillId="0" borderId="0" xfId="0" applyFont="1"/>
    <xf numFmtId="0" fontId="26" fillId="3" borderId="64" xfId="0" applyFont="1" applyFill="1" applyBorder="1" applyAlignment="1">
      <alignment horizontal="left" vertical="top" wrapText="1"/>
    </xf>
    <xf numFmtId="0" fontId="26" fillId="3" borderId="27" xfId="0" applyFont="1" applyFill="1" applyBorder="1" applyAlignment="1">
      <alignment horizontal="left" vertical="top" wrapText="1"/>
    </xf>
    <xf numFmtId="0" fontId="26" fillId="3" borderId="28" xfId="0" applyFont="1" applyFill="1" applyBorder="1" applyAlignment="1">
      <alignment horizontal="left" vertical="top" wrapText="1"/>
    </xf>
    <xf numFmtId="0" fontId="18" fillId="3" borderId="39" xfId="0" applyFont="1" applyFill="1" applyBorder="1" applyAlignment="1">
      <alignment horizontal="left"/>
    </xf>
    <xf numFmtId="0" fontId="18" fillId="3" borderId="62" xfId="0" applyFont="1" applyFill="1" applyBorder="1" applyAlignment="1">
      <alignment horizontal="left"/>
    </xf>
    <xf numFmtId="0" fontId="18" fillId="3" borderId="50" xfId="0" applyFont="1" applyFill="1" applyBorder="1" applyAlignment="1">
      <alignment horizontal="left"/>
    </xf>
    <xf numFmtId="0" fontId="18" fillId="3" borderId="34"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35" xfId="0" applyFont="1" applyFill="1" applyBorder="1" applyAlignment="1">
      <alignment horizontal="center" vertical="center" wrapText="1"/>
    </xf>
    <xf numFmtId="0" fontId="18" fillId="3" borderId="63" xfId="0" applyFont="1" applyFill="1" applyBorder="1" applyAlignment="1">
      <alignment horizontal="center"/>
    </xf>
    <xf numFmtId="0" fontId="18" fillId="3" borderId="65" xfId="0" applyFont="1" applyFill="1" applyBorder="1" applyAlignment="1">
      <alignment horizontal="center"/>
    </xf>
    <xf numFmtId="0" fontId="18" fillId="3" borderId="51" xfId="0" applyFont="1" applyFill="1" applyBorder="1" applyAlignment="1">
      <alignment horizontal="center"/>
    </xf>
    <xf numFmtId="0" fontId="0" fillId="3" borderId="11" xfId="0" applyFill="1" applyBorder="1" applyAlignment="1">
      <alignment horizontal="center" vertical="center"/>
    </xf>
    <xf numFmtId="0" fontId="0" fillId="3" borderId="13" xfId="0" applyFill="1" applyBorder="1" applyAlignment="1">
      <alignment horizontal="center" vertical="center"/>
    </xf>
    <xf numFmtId="0" fontId="0" fillId="3" borderId="15" xfId="0" applyFill="1" applyBorder="1" applyAlignment="1">
      <alignment horizontal="center" vertical="center"/>
    </xf>
    <xf numFmtId="0" fontId="26" fillId="3" borderId="8" xfId="0" applyFont="1" applyFill="1" applyBorder="1" applyAlignment="1">
      <alignment horizontal="left" vertical="top" wrapText="1"/>
    </xf>
    <xf numFmtId="0" fontId="26" fillId="3" borderId="9" xfId="0" applyFont="1" applyFill="1" applyBorder="1" applyAlignment="1">
      <alignment horizontal="left" vertical="top" wrapText="1"/>
    </xf>
    <xf numFmtId="0" fontId="26" fillId="3" borderId="10" xfId="0" applyFont="1" applyFill="1" applyBorder="1" applyAlignment="1">
      <alignment horizontal="left" vertical="top" wrapText="1"/>
    </xf>
    <xf numFmtId="0" fontId="26" fillId="17" borderId="40" xfId="0" applyFont="1" applyFill="1" applyBorder="1" applyAlignment="1">
      <alignment horizontal="left" vertical="center" wrapText="1"/>
    </xf>
    <xf numFmtId="0" fontId="26" fillId="17" borderId="41" xfId="0" applyFont="1" applyFill="1" applyBorder="1" applyAlignment="1">
      <alignment horizontal="left" vertical="center" wrapText="1"/>
    </xf>
    <xf numFmtId="0" fontId="26" fillId="17" borderId="58" xfId="0" applyFont="1" applyFill="1" applyBorder="1" applyAlignment="1">
      <alignment horizontal="left" vertical="center" wrapText="1"/>
    </xf>
    <xf numFmtId="0" fontId="26" fillId="17" borderId="51" xfId="0" applyFont="1" applyFill="1" applyBorder="1" applyAlignment="1">
      <alignment horizontal="left" vertical="center" wrapText="1"/>
    </xf>
    <xf numFmtId="0" fontId="18" fillId="6" borderId="39" xfId="0" applyFont="1" applyFill="1" applyBorder="1" applyAlignment="1">
      <alignment horizontal="center"/>
    </xf>
    <xf numFmtId="0" fontId="18" fillId="6" borderId="50" xfId="0" applyFont="1" applyFill="1" applyBorder="1" applyAlignment="1">
      <alignment horizontal="center"/>
    </xf>
    <xf numFmtId="0" fontId="22" fillId="17" borderId="40" xfId="0" applyFont="1" applyFill="1" applyBorder="1" applyAlignment="1">
      <alignment horizontal="center"/>
    </xf>
    <xf numFmtId="0" fontId="22" fillId="17" borderId="41" xfId="0" applyFont="1" applyFill="1" applyBorder="1" applyAlignment="1">
      <alignment horizontal="center"/>
    </xf>
    <xf numFmtId="0" fontId="27" fillId="17" borderId="40" xfId="0" applyFont="1" applyFill="1" applyBorder="1" applyAlignment="1">
      <alignment horizontal="left" vertical="center" wrapText="1"/>
    </xf>
    <xf numFmtId="0" fontId="27" fillId="17" borderId="41" xfId="0" applyFont="1" applyFill="1" applyBorder="1" applyAlignment="1">
      <alignment horizontal="left" vertical="center" wrapText="1"/>
    </xf>
    <xf numFmtId="0" fontId="0" fillId="0" borderId="1" xfId="0" applyFont="1" applyBorder="1" applyAlignment="1">
      <alignment horizontal="center" vertical="center"/>
    </xf>
    <xf numFmtId="0" fontId="0" fillId="0" borderId="17" xfId="0" applyFont="1" applyBorder="1" applyAlignment="1">
      <alignment horizontal="center" vertical="center"/>
    </xf>
    <xf numFmtId="0" fontId="0" fillId="0" borderId="21" xfId="0" applyFont="1" applyBorder="1" applyAlignment="1">
      <alignment horizontal="center" vertical="center"/>
    </xf>
    <xf numFmtId="0" fontId="0" fillId="4" borderId="17" xfId="0" applyFill="1" applyBorder="1" applyAlignment="1">
      <alignment horizontal="center" vertical="center" wrapText="1"/>
    </xf>
    <xf numFmtId="0" fontId="0" fillId="4" borderId="21" xfId="0" applyFill="1" applyBorder="1" applyAlignment="1">
      <alignment horizontal="center" vertical="center" wrapText="1"/>
    </xf>
    <xf numFmtId="0" fontId="0" fillId="0" borderId="1" xfId="0" applyFont="1" applyFill="1" applyBorder="1" applyAlignment="1">
      <alignment horizontal="center" vertical="center"/>
    </xf>
    <xf numFmtId="0" fontId="1" fillId="10" borderId="1" xfId="0" applyFont="1" applyFill="1" applyBorder="1" applyAlignment="1">
      <alignment horizontal="center" vertical="center" textRotation="90" wrapText="1"/>
    </xf>
    <xf numFmtId="0" fontId="20" fillId="16" borderId="2" xfId="0" applyFont="1" applyFill="1" applyBorder="1" applyAlignment="1">
      <alignment horizontal="center" vertical="center"/>
    </xf>
    <xf numFmtId="0" fontId="20" fillId="16" borderId="3" xfId="0" applyFont="1" applyFill="1" applyBorder="1" applyAlignment="1">
      <alignment horizontal="center" vertical="center"/>
    </xf>
    <xf numFmtId="0" fontId="20" fillId="16" borderId="4" xfId="0" applyFont="1" applyFill="1" applyBorder="1" applyAlignment="1">
      <alignment horizontal="center" vertical="center"/>
    </xf>
    <xf numFmtId="0" fontId="20" fillId="16" borderId="8" xfId="0" applyFont="1" applyFill="1" applyBorder="1" applyAlignment="1">
      <alignment horizontal="center" vertical="center"/>
    </xf>
    <xf numFmtId="0" fontId="20" fillId="16" borderId="9" xfId="0" applyFont="1" applyFill="1" applyBorder="1" applyAlignment="1">
      <alignment horizontal="center" vertical="center"/>
    </xf>
    <xf numFmtId="0" fontId="20" fillId="16" borderId="10"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0" xfId="0" applyFont="1" applyFill="1" applyBorder="1" applyAlignment="1">
      <alignment horizontal="center" vertical="center"/>
    </xf>
    <xf numFmtId="0" fontId="5" fillId="6" borderId="6" xfId="0" applyFont="1" applyFill="1" applyBorder="1" applyAlignment="1">
      <alignment horizontal="center" vertical="center"/>
    </xf>
    <xf numFmtId="0" fontId="18" fillId="10" borderId="1" xfId="0" applyFont="1" applyFill="1" applyBorder="1" applyAlignment="1">
      <alignment horizontal="center" vertical="center" textRotation="90" wrapText="1"/>
    </xf>
    <xf numFmtId="0" fontId="7" fillId="3" borderId="5" xfId="0" applyFont="1" applyFill="1" applyBorder="1" applyAlignment="1">
      <alignment horizontal="center" vertical="center" textRotation="90" wrapText="1"/>
    </xf>
    <xf numFmtId="0" fontId="7" fillId="10" borderId="1" xfId="0" applyFont="1" applyFill="1" applyBorder="1" applyAlignment="1">
      <alignment horizontal="center" vertical="center" textRotation="90" wrapText="1"/>
    </xf>
    <xf numFmtId="0" fontId="18" fillId="10" borderId="36" xfId="0" applyFont="1" applyFill="1" applyBorder="1" applyAlignment="1">
      <alignment horizontal="center" vertical="center" textRotation="90" wrapText="1"/>
    </xf>
    <xf numFmtId="0" fontId="18" fillId="10" borderId="30" xfId="0" applyFont="1" applyFill="1" applyBorder="1" applyAlignment="1">
      <alignment horizontal="center" vertical="center" textRotation="90" wrapText="1"/>
    </xf>
    <xf numFmtId="0" fontId="18" fillId="10" borderId="42" xfId="0" applyFont="1" applyFill="1" applyBorder="1" applyAlignment="1">
      <alignment horizontal="center" vertical="center" textRotation="90" wrapText="1"/>
    </xf>
    <xf numFmtId="0" fontId="5" fillId="6" borderId="26" xfId="0" applyFont="1" applyFill="1" applyBorder="1" applyAlignment="1">
      <alignment horizontal="center"/>
    </xf>
    <xf numFmtId="0" fontId="5" fillId="6" borderId="27" xfId="0" applyFont="1" applyFill="1" applyBorder="1" applyAlignment="1">
      <alignment horizontal="center"/>
    </xf>
    <xf numFmtId="0" fontId="5" fillId="6" borderId="28" xfId="0" applyFont="1" applyFill="1" applyBorder="1" applyAlignment="1">
      <alignment horizontal="center"/>
    </xf>
    <xf numFmtId="0" fontId="18" fillId="10" borderId="22" xfId="0" applyFont="1" applyFill="1" applyBorder="1" applyAlignment="1">
      <alignment horizontal="center" vertical="center" textRotation="90" wrapText="1"/>
    </xf>
    <xf numFmtId="0" fontId="18" fillId="10" borderId="59" xfId="0" applyFont="1" applyFill="1" applyBorder="1" applyAlignment="1">
      <alignment horizontal="center" vertical="center" textRotation="90" wrapText="1"/>
    </xf>
    <xf numFmtId="0" fontId="18" fillId="10" borderId="23" xfId="0" applyFont="1" applyFill="1" applyBorder="1" applyAlignment="1">
      <alignment horizontal="center" vertical="center" textRotation="90" wrapText="1"/>
    </xf>
    <xf numFmtId="0" fontId="7" fillId="0" borderId="22" xfId="0" applyFont="1" applyBorder="1" applyAlignment="1">
      <alignment horizontal="center" vertical="center" textRotation="90" wrapText="1"/>
    </xf>
    <xf numFmtId="0" fontId="7" fillId="0" borderId="59" xfId="0" applyFont="1" applyBorder="1" applyAlignment="1">
      <alignment horizontal="center" vertical="center" textRotation="90" wrapText="1"/>
    </xf>
    <xf numFmtId="0" fontId="7" fillId="0" borderId="23" xfId="0" applyFont="1" applyBorder="1" applyAlignment="1">
      <alignment horizontal="center" vertical="center" textRotation="90" wrapText="1"/>
    </xf>
    <xf numFmtId="0" fontId="7" fillId="0" borderId="32" xfId="0" applyFont="1" applyBorder="1" applyAlignment="1">
      <alignment horizontal="center" vertical="center" textRotation="90" wrapText="1"/>
    </xf>
    <xf numFmtId="0" fontId="7" fillId="0" borderId="49" xfId="0" applyFont="1" applyBorder="1" applyAlignment="1">
      <alignment horizontal="center" vertical="center" textRotation="90" wrapText="1"/>
    </xf>
    <xf numFmtId="0" fontId="7" fillId="0" borderId="33" xfId="0" applyFont="1" applyBorder="1" applyAlignment="1">
      <alignment horizontal="center" vertical="center" textRotation="90" wrapText="1"/>
    </xf>
    <xf numFmtId="0" fontId="9" fillId="10" borderId="39" xfId="0" applyFont="1" applyFill="1" applyBorder="1" applyAlignment="1">
      <alignment horizontal="center" vertical="center" textRotation="90" wrapText="1"/>
    </xf>
    <xf numFmtId="0" fontId="9" fillId="10" borderId="46" xfId="0" applyFont="1" applyFill="1" applyBorder="1" applyAlignment="1">
      <alignment horizontal="center" vertical="center" textRotation="90" wrapText="1"/>
    </xf>
    <xf numFmtId="0" fontId="9" fillId="10" borderId="40" xfId="0" applyFont="1" applyFill="1" applyBorder="1" applyAlignment="1">
      <alignment horizontal="center" vertical="center" textRotation="90" wrapText="1"/>
    </xf>
    <xf numFmtId="0" fontId="9" fillId="10" borderId="45" xfId="0" applyFont="1" applyFill="1" applyBorder="1" applyAlignment="1">
      <alignment horizontal="center" vertical="center" textRotation="90" wrapText="1"/>
    </xf>
    <xf numFmtId="0" fontId="9" fillId="10" borderId="58" xfId="0" applyFont="1" applyFill="1" applyBorder="1" applyAlignment="1">
      <alignment horizontal="center" vertical="center" textRotation="90" wrapText="1"/>
    </xf>
    <xf numFmtId="0" fontId="1" fillId="7" borderId="26" xfId="0" applyFont="1" applyFill="1" applyBorder="1" applyAlignment="1">
      <alignment horizontal="center"/>
    </xf>
    <xf numFmtId="0" fontId="1" fillId="7" borderId="66" xfId="0" applyFont="1" applyFill="1" applyBorder="1" applyAlignment="1">
      <alignment horizontal="center"/>
    </xf>
    <xf numFmtId="0" fontId="18" fillId="10" borderId="21" xfId="0" applyFont="1" applyFill="1" applyBorder="1" applyAlignment="1">
      <alignment horizontal="center" vertical="center" textRotation="90" wrapText="1"/>
    </xf>
    <xf numFmtId="0" fontId="21" fillId="0" borderId="0" xfId="0" applyFont="1" applyAlignment="1">
      <alignment horizontal="center"/>
    </xf>
    <xf numFmtId="0" fontId="22" fillId="7" borderId="32" xfId="0" applyFont="1" applyFill="1" applyBorder="1" applyAlignment="1">
      <alignment horizontal="center" wrapText="1"/>
    </xf>
    <xf numFmtId="0" fontId="22" fillId="7" borderId="33" xfId="0" applyFont="1" applyFill="1" applyBorder="1" applyAlignment="1">
      <alignment horizontal="center" wrapText="1"/>
    </xf>
    <xf numFmtId="2" fontId="11" fillId="12" borderId="4" xfId="0" applyNumberFormat="1" applyFont="1" applyFill="1" applyBorder="1" applyAlignment="1">
      <alignment horizontal="center" vertical="center"/>
    </xf>
    <xf numFmtId="2" fontId="11" fillId="12" borderId="10" xfId="0" applyNumberFormat="1" applyFont="1" applyFill="1" applyBorder="1" applyAlignment="1">
      <alignment horizontal="center" vertical="center"/>
    </xf>
    <xf numFmtId="0" fontId="11" fillId="8" borderId="26" xfId="0" applyFont="1" applyFill="1" applyBorder="1" applyAlignment="1">
      <alignment horizontal="center" vertical="center"/>
    </xf>
    <xf numFmtId="0" fontId="11" fillId="8" borderId="27" xfId="0" applyFont="1" applyFill="1" applyBorder="1" applyAlignment="1">
      <alignment horizontal="center" vertical="center"/>
    </xf>
    <xf numFmtId="0" fontId="11" fillId="8" borderId="28" xfId="0" applyFont="1" applyFill="1" applyBorder="1" applyAlignment="1">
      <alignment horizontal="center" vertical="center"/>
    </xf>
    <xf numFmtId="0" fontId="5" fillId="13" borderId="2" xfId="0" applyFont="1" applyFill="1" applyBorder="1" applyAlignment="1">
      <alignment horizontal="left" vertical="center" wrapText="1"/>
    </xf>
    <xf numFmtId="0" fontId="5" fillId="13" borderId="8" xfId="0" applyFont="1" applyFill="1" applyBorder="1" applyAlignment="1">
      <alignment horizontal="left" vertical="center"/>
    </xf>
    <xf numFmtId="2" fontId="22" fillId="3" borderId="1" xfId="0" applyNumberFormat="1" applyFont="1" applyFill="1" applyBorder="1" applyAlignment="1">
      <alignment horizontal="center"/>
    </xf>
    <xf numFmtId="0" fontId="22" fillId="3" borderId="1" xfId="0" applyFont="1" applyFill="1" applyBorder="1" applyAlignment="1">
      <alignment horizontal="center"/>
    </xf>
    <xf numFmtId="0" fontId="11" fillId="12" borderId="3" xfId="0" applyFont="1" applyFill="1" applyBorder="1" applyAlignment="1">
      <alignment horizontal="center" vertical="center"/>
    </xf>
    <xf numFmtId="0" fontId="11" fillId="12" borderId="9" xfId="0" applyFont="1" applyFill="1" applyBorder="1" applyAlignment="1">
      <alignment horizontal="center" vertical="center"/>
    </xf>
    <xf numFmtId="0" fontId="5" fillId="3" borderId="0" xfId="0" applyFont="1" applyFill="1" applyBorder="1" applyAlignment="1">
      <alignment horizontal="center"/>
    </xf>
    <xf numFmtId="0" fontId="5" fillId="2" borderId="37" xfId="0" applyFont="1" applyFill="1" applyBorder="1" applyAlignment="1">
      <alignment horizontal="center" vertical="center" wrapText="1"/>
    </xf>
    <xf numFmtId="0" fontId="5" fillId="2" borderId="38" xfId="0" applyFont="1" applyFill="1" applyBorder="1" applyAlignment="1">
      <alignment horizontal="center" vertical="center"/>
    </xf>
    <xf numFmtId="0" fontId="5" fillId="2" borderId="52" xfId="0" applyFont="1" applyFill="1" applyBorder="1" applyAlignment="1">
      <alignment horizontal="center" vertical="center"/>
    </xf>
    <xf numFmtId="0" fontId="5" fillId="0" borderId="0" xfId="0" applyFont="1" applyFill="1" applyAlignment="1">
      <alignment horizontal="center"/>
    </xf>
    <xf numFmtId="0" fontId="5" fillId="3" borderId="26" xfId="0" applyFont="1" applyFill="1" applyBorder="1" applyAlignment="1">
      <alignment horizontal="center"/>
    </xf>
    <xf numFmtId="0" fontId="5" fillId="3" borderId="27" xfId="0" applyFont="1" applyFill="1" applyBorder="1" applyAlignment="1">
      <alignment horizontal="center"/>
    </xf>
    <xf numFmtId="0" fontId="5" fillId="3" borderId="28" xfId="0" applyFont="1" applyFill="1" applyBorder="1" applyAlignment="1">
      <alignment horizontal="center"/>
    </xf>
    <xf numFmtId="0" fontId="11" fillId="8" borderId="2" xfId="0" applyFont="1" applyFill="1" applyBorder="1" applyAlignment="1">
      <alignment horizontal="center" vertical="center"/>
    </xf>
    <xf numFmtId="0" fontId="11" fillId="8" borderId="3" xfId="0" applyFont="1" applyFill="1" applyBorder="1" applyAlignment="1">
      <alignment horizontal="center" vertical="center"/>
    </xf>
    <xf numFmtId="0" fontId="11" fillId="8" borderId="4" xfId="0" applyFont="1" applyFill="1" applyBorder="1" applyAlignment="1">
      <alignment horizontal="center" vertical="center"/>
    </xf>
    <xf numFmtId="0" fontId="5" fillId="2" borderId="40" xfId="0" applyFont="1" applyFill="1" applyBorder="1" applyAlignment="1">
      <alignment horizontal="center" vertical="center" wrapText="1"/>
    </xf>
    <xf numFmtId="0" fontId="5" fillId="2" borderId="2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13"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4" xfId="0" applyFont="1" applyFill="1" applyBorder="1" applyAlignment="1">
      <alignment horizontal="center" vertical="center"/>
    </xf>
    <xf numFmtId="0" fontId="11" fillId="14" borderId="32" xfId="0" applyFont="1" applyFill="1" applyBorder="1" applyAlignment="1">
      <alignment horizontal="center" vertical="center"/>
    </xf>
    <xf numFmtId="0" fontId="11" fillId="14" borderId="33" xfId="0" applyFont="1" applyFill="1" applyBorder="1" applyAlignment="1">
      <alignment horizontal="center" vertical="center"/>
    </xf>
    <xf numFmtId="2" fontId="11" fillId="12" borderId="3" xfId="0" applyNumberFormat="1" applyFont="1" applyFill="1" applyBorder="1" applyAlignment="1">
      <alignment horizontal="center" vertical="center"/>
    </xf>
    <xf numFmtId="2" fontId="11" fillId="12" borderId="9"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11" fillId="12" borderId="4" xfId="0" applyFont="1" applyFill="1" applyBorder="1" applyAlignment="1">
      <alignment horizontal="center" vertical="center"/>
    </xf>
    <xf numFmtId="0" fontId="11" fillId="12" borderId="10" xfId="0" applyFont="1" applyFill="1" applyBorder="1" applyAlignment="1">
      <alignment horizontal="center" vertical="center"/>
    </xf>
    <xf numFmtId="0" fontId="11" fillId="13" borderId="32" xfId="0" applyFont="1" applyFill="1" applyBorder="1" applyAlignment="1">
      <alignment horizontal="center" vertical="center"/>
    </xf>
    <xf numFmtId="0" fontId="11" fillId="13" borderId="33" xfId="0" applyFont="1"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11" fillId="3" borderId="9" xfId="0" applyFont="1" applyFill="1" applyBorder="1" applyAlignment="1">
      <alignment horizontal="center" vertical="center"/>
    </xf>
    <xf numFmtId="0" fontId="5" fillId="2" borderId="26" xfId="0" applyFont="1" applyFill="1" applyBorder="1" applyAlignment="1">
      <alignment horizontal="center"/>
    </xf>
    <xf numFmtId="0" fontId="5" fillId="2" borderId="27" xfId="0" applyFont="1" applyFill="1" applyBorder="1" applyAlignment="1">
      <alignment horizontal="center"/>
    </xf>
    <xf numFmtId="0" fontId="5" fillId="2" borderId="28" xfId="0" applyFont="1" applyFill="1" applyBorder="1" applyAlignment="1">
      <alignment horizontal="center"/>
    </xf>
    <xf numFmtId="0" fontId="5" fillId="7" borderId="26" xfId="0" applyFont="1" applyFill="1" applyBorder="1" applyAlignment="1">
      <alignment horizontal="center" vertical="center"/>
    </xf>
    <xf numFmtId="0" fontId="5" fillId="7" borderId="27" xfId="0" applyFont="1" applyFill="1" applyBorder="1" applyAlignment="1">
      <alignment horizontal="center" vertical="center"/>
    </xf>
    <xf numFmtId="0" fontId="5" fillId="7" borderId="28" xfId="0" applyFont="1" applyFill="1" applyBorder="1" applyAlignment="1">
      <alignment horizontal="center" vertical="center"/>
    </xf>
    <xf numFmtId="0" fontId="5" fillId="7" borderId="26" xfId="0" applyFont="1" applyFill="1" applyBorder="1" applyAlignment="1">
      <alignment horizontal="center" wrapText="1"/>
    </xf>
    <xf numFmtId="0" fontId="5" fillId="7" borderId="27" xfId="0" applyFont="1" applyFill="1" applyBorder="1" applyAlignment="1">
      <alignment horizontal="center" wrapText="1"/>
    </xf>
    <xf numFmtId="0" fontId="5" fillId="7" borderId="28" xfId="0" applyFont="1" applyFill="1" applyBorder="1" applyAlignment="1">
      <alignment horizontal="center" wrapText="1"/>
    </xf>
    <xf numFmtId="0" fontId="22" fillId="5" borderId="32" xfId="0" applyFont="1" applyFill="1" applyBorder="1" applyAlignment="1">
      <alignment horizontal="center" wrapText="1"/>
    </xf>
    <xf numFmtId="0" fontId="22" fillId="5" borderId="33" xfId="0" applyFont="1" applyFill="1" applyBorder="1" applyAlignment="1">
      <alignment horizontal="center" wrapText="1"/>
    </xf>
    <xf numFmtId="0" fontId="19" fillId="8" borderId="1" xfId="0" applyFont="1" applyFill="1" applyBorder="1" applyAlignment="1">
      <alignment horizontal="center"/>
    </xf>
    <xf numFmtId="0" fontId="3" fillId="14" borderId="0" xfId="0" applyFont="1" applyFill="1" applyBorder="1" applyAlignment="1">
      <alignment horizontal="left" vertical="top" wrapText="1"/>
    </xf>
    <xf numFmtId="0" fontId="13" fillId="8"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13" fillId="8" borderId="17" xfId="0" applyFont="1" applyFill="1" applyBorder="1" applyAlignment="1">
      <alignment horizontal="center" vertical="center"/>
    </xf>
    <xf numFmtId="0" fontId="13" fillId="8" borderId="20" xfId="0" applyFont="1" applyFill="1" applyBorder="1" applyAlignment="1">
      <alignment horizontal="center" vertical="center"/>
    </xf>
    <xf numFmtId="0" fontId="13" fillId="8" borderId="21" xfId="0" applyFont="1" applyFill="1" applyBorder="1" applyAlignment="1">
      <alignment horizontal="center" vertical="center"/>
    </xf>
    <xf numFmtId="0" fontId="16" fillId="3" borderId="32" xfId="0" applyFont="1" applyFill="1" applyBorder="1" applyAlignment="1">
      <alignment horizontal="center" vertical="center" wrapText="1"/>
    </xf>
    <xf numFmtId="0" fontId="16" fillId="3" borderId="33" xfId="0" applyFont="1" applyFill="1" applyBorder="1" applyAlignment="1">
      <alignment horizontal="center" vertical="center" wrapText="1"/>
    </xf>
    <xf numFmtId="0" fontId="3" fillId="3" borderId="43" xfId="0" applyFont="1" applyFill="1" applyBorder="1" applyAlignment="1">
      <alignment horizontal="left"/>
    </xf>
    <xf numFmtId="0" fontId="3" fillId="3" borderId="23" xfId="0" applyFont="1" applyFill="1" applyBorder="1" applyAlignment="1">
      <alignment horizontal="left"/>
    </xf>
    <xf numFmtId="0" fontId="16" fillId="3" borderId="2"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3" fillId="7" borderId="5" xfId="0" applyFont="1" applyFill="1" applyBorder="1" applyAlignment="1">
      <alignment horizontal="left" wrapText="1"/>
    </xf>
    <xf numFmtId="0" fontId="3" fillId="7" borderId="0" xfId="0" applyFont="1" applyFill="1" applyBorder="1" applyAlignment="1">
      <alignment horizontal="left" wrapText="1"/>
    </xf>
    <xf numFmtId="0" fontId="3" fillId="7" borderId="6" xfId="0" applyFont="1" applyFill="1" applyBorder="1" applyAlignment="1">
      <alignment horizontal="left" wrapText="1"/>
    </xf>
    <xf numFmtId="0" fontId="3" fillId="7" borderId="8" xfId="0" applyFont="1" applyFill="1" applyBorder="1" applyAlignment="1">
      <alignment horizontal="left" wrapText="1"/>
    </xf>
    <xf numFmtId="0" fontId="3" fillId="7" borderId="9" xfId="0" applyFont="1" applyFill="1" applyBorder="1" applyAlignment="1">
      <alignment horizontal="left" wrapText="1"/>
    </xf>
    <xf numFmtId="0" fontId="3" fillId="7" borderId="10" xfId="0" applyFont="1" applyFill="1" applyBorder="1" applyAlignment="1">
      <alignment horizontal="left" wrapText="1"/>
    </xf>
    <xf numFmtId="0" fontId="17" fillId="7" borderId="5" xfId="0" applyFont="1" applyFill="1" applyBorder="1" applyAlignment="1">
      <alignment horizontal="left" wrapText="1"/>
    </xf>
    <xf numFmtId="0" fontId="17" fillId="7" borderId="0" xfId="0" applyFont="1" applyFill="1" applyBorder="1" applyAlignment="1">
      <alignment horizontal="left" wrapText="1"/>
    </xf>
    <xf numFmtId="0" fontId="17" fillId="7" borderId="6" xfId="0" applyFont="1" applyFill="1" applyBorder="1" applyAlignment="1">
      <alignment horizontal="left" wrapText="1"/>
    </xf>
    <xf numFmtId="0" fontId="1" fillId="7" borderId="2" xfId="0" applyFont="1" applyFill="1" applyBorder="1" applyAlignment="1">
      <alignment horizontal="left" wrapText="1"/>
    </xf>
    <xf numFmtId="0" fontId="1" fillId="7" borderId="3" xfId="0" applyFont="1" applyFill="1" applyBorder="1" applyAlignment="1">
      <alignment horizontal="left" wrapText="1"/>
    </xf>
    <xf numFmtId="0" fontId="1" fillId="7" borderId="4" xfId="0" applyFont="1" applyFill="1" applyBorder="1" applyAlignment="1">
      <alignment horizontal="left" wrapText="1"/>
    </xf>
    <xf numFmtId="0" fontId="16" fillId="3" borderId="26" xfId="0" applyFont="1" applyFill="1" applyBorder="1" applyAlignment="1">
      <alignment horizontal="center" vertical="center" wrapText="1"/>
    </xf>
    <xf numFmtId="0" fontId="16" fillId="3" borderId="28" xfId="0" applyFont="1" applyFill="1" applyBorder="1" applyAlignment="1">
      <alignment horizontal="center" vertical="center" wrapText="1"/>
    </xf>
    <xf numFmtId="0" fontId="16" fillId="3" borderId="27" xfId="0" applyFont="1" applyFill="1" applyBorder="1" applyAlignment="1">
      <alignment horizontal="center" vertical="center" wrapText="1"/>
    </xf>
    <xf numFmtId="0" fontId="3" fillId="3" borderId="13" xfId="0" applyFont="1" applyFill="1" applyBorder="1" applyAlignment="1">
      <alignment horizontal="left"/>
    </xf>
    <xf numFmtId="0" fontId="3" fillId="3" borderId="1" xfId="0" applyFont="1" applyFill="1" applyBorder="1" applyAlignment="1">
      <alignment horizontal="left"/>
    </xf>
    <xf numFmtId="0" fontId="3" fillId="3" borderId="15" xfId="0" applyFont="1" applyFill="1" applyBorder="1" applyAlignment="1">
      <alignment horizontal="left"/>
    </xf>
    <xf numFmtId="0" fontId="3" fillId="3" borderId="35" xfId="0" applyFont="1" applyFill="1" applyBorder="1" applyAlignment="1">
      <alignment horizontal="left"/>
    </xf>
    <xf numFmtId="0" fontId="9" fillId="2" borderId="53" xfId="0" applyFont="1" applyFill="1" applyBorder="1" applyAlignment="1">
      <alignment horizontal="center" vertical="center" wrapText="1"/>
    </xf>
    <xf numFmtId="0" fontId="9" fillId="2" borderId="54" xfId="0" applyFont="1" applyFill="1" applyBorder="1" applyAlignment="1">
      <alignment horizontal="center" vertical="center" wrapText="1"/>
    </xf>
    <xf numFmtId="0" fontId="10" fillId="0" borderId="17"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0" fillId="3" borderId="0" xfId="0" applyFill="1" applyAlignment="1">
      <alignment horizontal="left"/>
    </xf>
    <xf numFmtId="0" fontId="9" fillId="0" borderId="1" xfId="0" applyFont="1" applyBorder="1" applyAlignment="1">
      <alignment horizontal="left" vertical="center"/>
    </xf>
    <xf numFmtId="0" fontId="13" fillId="8" borderId="53" xfId="0" applyFont="1" applyFill="1" applyBorder="1" applyAlignment="1">
      <alignment horizontal="center" vertical="center"/>
    </xf>
    <xf numFmtId="0" fontId="13" fillId="8" borderId="54" xfId="0" applyFont="1" applyFill="1" applyBorder="1" applyAlignment="1">
      <alignment horizontal="center" vertical="center"/>
    </xf>
    <xf numFmtId="0" fontId="13" fillId="8" borderId="24" xfId="0" applyFont="1" applyFill="1" applyBorder="1" applyAlignment="1">
      <alignment horizontal="center" vertical="center"/>
    </xf>
    <xf numFmtId="0" fontId="13" fillId="8" borderId="55" xfId="0" applyFont="1" applyFill="1" applyBorder="1" applyAlignment="1">
      <alignment horizontal="center" vertical="center"/>
    </xf>
    <xf numFmtId="0" fontId="13" fillId="8" borderId="56" xfId="0" applyFont="1" applyFill="1" applyBorder="1" applyAlignment="1">
      <alignment horizontal="center" vertical="center"/>
    </xf>
    <xf numFmtId="0" fontId="13" fillId="8" borderId="25" xfId="0" applyFont="1" applyFill="1" applyBorder="1" applyAlignment="1">
      <alignment horizontal="center" vertical="center"/>
    </xf>
    <xf numFmtId="0" fontId="0" fillId="2" borderId="17" xfId="0" applyFill="1" applyBorder="1" applyAlignment="1">
      <alignment horizontal="center"/>
    </xf>
    <xf numFmtId="0" fontId="0" fillId="2" borderId="21" xfId="0" applyFill="1" applyBorder="1" applyAlignment="1">
      <alignment horizontal="center"/>
    </xf>
    <xf numFmtId="0" fontId="0" fillId="2" borderId="1" xfId="0" applyFill="1" applyBorder="1" applyAlignment="1">
      <alignment horizontal="center"/>
    </xf>
  </cellXfs>
  <cellStyles count="3">
    <cellStyle name="Normal" xfId="0" builtinId="0"/>
    <cellStyle name="Normal 2" xfId="1" xr:uid="{00000000-0005-0000-0000-000001000000}"/>
    <cellStyle name="Normal 7" xfId="2" xr:uid="{D84F3101-3CBB-4EF3-9593-3A241F9D66C3}"/>
  </cellStyles>
  <dxfs count="8">
    <dxf>
      <font>
        <color rgb="FF006100"/>
      </font>
      <fill>
        <patternFill>
          <bgColor rgb="FFC6EFCE"/>
        </patternFill>
      </fill>
    </dxf>
    <dxf>
      <font>
        <color rgb="FF9C0006"/>
      </font>
      <fill>
        <patternFill>
          <bgColor rgb="FFFF0000"/>
        </patternFill>
      </fill>
    </dxf>
    <dxf>
      <font>
        <color rgb="FF006100"/>
      </font>
      <fill>
        <patternFill>
          <bgColor rgb="FFC6EFCE"/>
        </patternFill>
      </fill>
    </dxf>
    <dxf>
      <font>
        <color auto="1"/>
      </font>
      <fill>
        <patternFill>
          <bgColor rgb="FFFF0000"/>
        </patternFill>
      </fill>
    </dxf>
    <dxf>
      <font>
        <color rgb="FF006100"/>
      </font>
      <fill>
        <patternFill>
          <bgColor rgb="FFC6EFCE"/>
        </patternFill>
      </fill>
    </dxf>
    <dxf>
      <font>
        <color auto="1"/>
      </font>
      <fill>
        <patternFill>
          <bgColor rgb="FFFF0000"/>
        </patternFill>
      </fill>
    </dxf>
    <dxf>
      <font>
        <color auto="1"/>
      </font>
      <fill>
        <patternFill>
          <bgColor rgb="FFFF0000"/>
        </patternFill>
      </fill>
    </dxf>
    <dxf>
      <font>
        <color rgb="FF006100"/>
      </font>
      <fill>
        <patternFill>
          <bgColor rgb="FFC6EFCE"/>
        </patternFill>
      </fill>
    </dxf>
  </dxfs>
  <tableStyles count="0" defaultTableStyle="TableStyleMedium2" defaultPivotStyle="PivotStyleLight16"/>
  <colors>
    <mruColors>
      <color rgb="FFFDECE3"/>
      <color rgb="FFFFCCCC"/>
      <color rgb="FFF3EBC6"/>
      <color rgb="FFF3F2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222250</xdr:colOff>
      <xdr:row>1</xdr:row>
      <xdr:rowOff>171450</xdr:rowOff>
    </xdr:from>
    <xdr:to>
      <xdr:col>1</xdr:col>
      <xdr:colOff>1600200</xdr:colOff>
      <xdr:row>2</xdr:row>
      <xdr:rowOff>285750</xdr:rowOff>
    </xdr:to>
    <xdr:pic>
      <xdr:nvPicPr>
        <xdr:cNvPr id="4" name="Picture 3">
          <a:extLst>
            <a:ext uri="{FF2B5EF4-FFF2-40B4-BE49-F238E27FC236}">
              <a16:creationId xmlns:a16="http://schemas.microsoft.com/office/drawing/2014/main" id="{3C601B2E-F467-49AE-ABF8-CA15558627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361950"/>
          <a:ext cx="137795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137969</xdr:colOff>
      <xdr:row>0</xdr:row>
      <xdr:rowOff>62923</xdr:rowOff>
    </xdr:from>
    <xdr:to>
      <xdr:col>1</xdr:col>
      <xdr:colOff>686955</xdr:colOff>
      <xdr:row>1</xdr:row>
      <xdr:rowOff>190500</xdr:rowOff>
    </xdr:to>
    <xdr:pic>
      <xdr:nvPicPr>
        <xdr:cNvPr id="2" name="Picture 1">
          <a:extLst>
            <a:ext uri="{FF2B5EF4-FFF2-40B4-BE49-F238E27FC236}">
              <a16:creationId xmlns:a16="http://schemas.microsoft.com/office/drawing/2014/main" id="{42FDAF19-9887-46C0-91A2-D747C56B605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969" y="62923"/>
          <a:ext cx="1328304" cy="37580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2142067</xdr:colOff>
      <xdr:row>0</xdr:row>
      <xdr:rowOff>35983</xdr:rowOff>
    </xdr:from>
    <xdr:to>
      <xdr:col>4</xdr:col>
      <xdr:colOff>1137235</xdr:colOff>
      <xdr:row>1</xdr:row>
      <xdr:rowOff>141420</xdr:rowOff>
    </xdr:to>
    <xdr:pic>
      <xdr:nvPicPr>
        <xdr:cNvPr id="3" name="Picture 2">
          <a:extLst>
            <a:ext uri="{FF2B5EF4-FFF2-40B4-BE49-F238E27FC236}">
              <a16:creationId xmlns:a16="http://schemas.microsoft.com/office/drawing/2014/main" id="{33818B36-C7BE-4B0E-BF47-DCBFE44CC1F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4567" y="35983"/>
          <a:ext cx="1260000" cy="285354"/>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381000</xdr:colOff>
      <xdr:row>21</xdr:row>
      <xdr:rowOff>141962</xdr:rowOff>
    </xdr:from>
    <xdr:to>
      <xdr:col>12</xdr:col>
      <xdr:colOff>564107</xdr:colOff>
      <xdr:row>39</xdr:row>
      <xdr:rowOff>138890</xdr:rowOff>
    </xdr:to>
    <xdr:pic>
      <xdr:nvPicPr>
        <xdr:cNvPr id="2" name="Picture 1">
          <a:extLst>
            <a:ext uri="{FF2B5EF4-FFF2-40B4-BE49-F238E27FC236}">
              <a16:creationId xmlns:a16="http://schemas.microsoft.com/office/drawing/2014/main" id="{ED4080AB-6A2C-48CE-BC25-FBD686C8ED3B}"/>
            </a:ext>
          </a:extLst>
        </xdr:cNvPr>
        <xdr:cNvPicPr>
          <a:picLocks noChangeAspect="1"/>
        </xdr:cNvPicPr>
      </xdr:nvPicPr>
      <xdr:blipFill>
        <a:blip xmlns:r="http://schemas.openxmlformats.org/officeDocument/2006/relationships" r:embed="rId1"/>
        <a:stretch>
          <a:fillRect/>
        </a:stretch>
      </xdr:blipFill>
      <xdr:spPr>
        <a:xfrm>
          <a:off x="7188200" y="4371062"/>
          <a:ext cx="4266157" cy="33116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sheetPr>
  <dimension ref="B1:F23"/>
  <sheetViews>
    <sheetView showGridLines="0" workbookViewId="0">
      <selection activeCell="B13" sqref="B13"/>
    </sheetView>
  </sheetViews>
  <sheetFormatPr defaultColWidth="8.77734375" defaultRowHeight="14.4" x14ac:dyDescent="0.3"/>
  <cols>
    <col min="1" max="1" width="4.88671875" style="71" customWidth="1"/>
    <col min="2" max="2" width="29.77734375" style="71" customWidth="1"/>
    <col min="3" max="5" width="25.33203125" style="71" customWidth="1"/>
    <col min="6" max="6" width="42" style="71" customWidth="1"/>
    <col min="7" max="7" width="27.6640625" style="71" customWidth="1"/>
    <col min="8" max="16384" width="8.77734375" style="71"/>
  </cols>
  <sheetData>
    <row r="1" spans="2:6" ht="15" thickBot="1" x14ac:dyDescent="0.35"/>
    <row r="2" spans="2:6" s="118" customFormat="1" ht="23.55" customHeight="1" x14ac:dyDescent="0.3">
      <c r="B2" s="254"/>
      <c r="C2" s="248" t="s">
        <v>403</v>
      </c>
      <c r="D2" s="248"/>
      <c r="E2" s="248"/>
      <c r="F2" s="117" t="s">
        <v>405</v>
      </c>
    </row>
    <row r="3" spans="2:6" s="118" customFormat="1" ht="23.55" customHeight="1" x14ac:dyDescent="0.3">
      <c r="B3" s="255"/>
      <c r="C3" s="249"/>
      <c r="D3" s="249"/>
      <c r="E3" s="249"/>
      <c r="F3" s="119" t="s">
        <v>346</v>
      </c>
    </row>
    <row r="4" spans="2:6" s="118" customFormat="1" ht="23.55" customHeight="1" thickBot="1" x14ac:dyDescent="0.35">
      <c r="B4" s="256"/>
      <c r="C4" s="250"/>
      <c r="D4" s="250"/>
      <c r="E4" s="250"/>
      <c r="F4" s="120" t="s">
        <v>404</v>
      </c>
    </row>
    <row r="5" spans="2:6" s="118" customFormat="1" ht="23.55" customHeight="1" thickBot="1" x14ac:dyDescent="0.35">
      <c r="B5" s="121"/>
      <c r="C5" s="122"/>
      <c r="D5" s="122"/>
      <c r="E5" s="122"/>
      <c r="F5" s="123"/>
    </row>
    <row r="6" spans="2:6" s="124" customFormat="1" ht="150.44999999999999" customHeight="1" thickBot="1" x14ac:dyDescent="0.35">
      <c r="B6" s="257" t="s">
        <v>347</v>
      </c>
      <c r="C6" s="258"/>
      <c r="D6" s="258"/>
      <c r="E6" s="258"/>
      <c r="F6" s="259"/>
    </row>
    <row r="7" spans="2:6" ht="15" thickBot="1" x14ac:dyDescent="0.35"/>
    <row r="8" spans="2:6" s="125" customFormat="1" ht="18" x14ac:dyDescent="0.35">
      <c r="B8" s="245" t="s">
        <v>396</v>
      </c>
      <c r="C8" s="246"/>
      <c r="D8" s="246"/>
      <c r="E8" s="246"/>
      <c r="F8" s="247"/>
    </row>
    <row r="9" spans="2:6" s="125" customFormat="1" ht="18.600000000000001" thickBot="1" x14ac:dyDescent="0.4">
      <c r="B9" s="126" t="s">
        <v>397</v>
      </c>
      <c r="C9" s="127" t="s">
        <v>398</v>
      </c>
      <c r="D9" s="251" t="s">
        <v>399</v>
      </c>
      <c r="E9" s="252"/>
      <c r="F9" s="253"/>
    </row>
    <row r="10" spans="2:6" s="125" customFormat="1" ht="57.45" customHeight="1" thickBot="1" x14ac:dyDescent="0.4">
      <c r="B10" s="128" t="s">
        <v>400</v>
      </c>
      <c r="C10" s="129" t="s">
        <v>401</v>
      </c>
      <c r="D10" s="242" t="s">
        <v>402</v>
      </c>
      <c r="E10" s="243"/>
      <c r="F10" s="244"/>
    </row>
    <row r="13" spans="2:6" ht="15" x14ac:dyDescent="0.3">
      <c r="B13" s="130"/>
      <c r="C13" s="130"/>
      <c r="D13" s="130"/>
      <c r="E13" s="130"/>
    </row>
    <row r="14" spans="2:6" ht="15" x14ac:dyDescent="0.3">
      <c r="B14" s="130"/>
      <c r="C14" s="130"/>
      <c r="D14" s="130"/>
      <c r="E14" s="130"/>
    </row>
    <row r="15" spans="2:6" ht="15" x14ac:dyDescent="0.3">
      <c r="B15" s="130"/>
      <c r="C15" s="130"/>
      <c r="D15" s="130"/>
      <c r="E15" s="130"/>
    </row>
    <row r="16" spans="2:6" ht="15.6" x14ac:dyDescent="0.3">
      <c r="B16" s="131"/>
      <c r="C16" s="131"/>
      <c r="D16" s="131"/>
      <c r="E16" s="131"/>
    </row>
    <row r="17" spans="2:5" ht="15" x14ac:dyDescent="0.3">
      <c r="B17" s="130"/>
      <c r="C17" s="130"/>
      <c r="D17" s="130"/>
      <c r="E17" s="130"/>
    </row>
    <row r="18" spans="2:5" ht="15" x14ac:dyDescent="0.3">
      <c r="B18" s="132"/>
      <c r="C18" s="132"/>
      <c r="D18" s="132"/>
      <c r="E18" s="132"/>
    </row>
    <row r="19" spans="2:5" ht="15" x14ac:dyDescent="0.3">
      <c r="B19" s="130"/>
      <c r="C19" s="130"/>
      <c r="D19" s="130"/>
      <c r="E19" s="130"/>
    </row>
    <row r="20" spans="2:5" ht="15" x14ac:dyDescent="0.3">
      <c r="B20" s="132"/>
      <c r="C20" s="132"/>
      <c r="D20" s="132"/>
      <c r="E20" s="132"/>
    </row>
    <row r="21" spans="2:5" ht="15" x14ac:dyDescent="0.3">
      <c r="B21" s="130"/>
      <c r="C21" s="130"/>
      <c r="D21" s="130"/>
      <c r="E21" s="130"/>
    </row>
    <row r="22" spans="2:5" ht="15" x14ac:dyDescent="0.3">
      <c r="B22" s="130"/>
      <c r="C22" s="130"/>
      <c r="D22" s="130"/>
      <c r="E22" s="130"/>
    </row>
    <row r="23" spans="2:5" ht="15" x14ac:dyDescent="0.3">
      <c r="B23" s="130"/>
      <c r="C23" s="130"/>
      <c r="D23" s="130"/>
      <c r="E23" s="130"/>
    </row>
  </sheetData>
  <sheetProtection sheet="1" objects="1" scenarios="1"/>
  <mergeCells count="6">
    <mergeCell ref="D10:F10"/>
    <mergeCell ref="B8:F8"/>
    <mergeCell ref="C2:E4"/>
    <mergeCell ref="D9:F9"/>
    <mergeCell ref="B2:B4"/>
    <mergeCell ref="B6:F6"/>
  </mergeCells>
  <pageMargins left="0.25" right="0.25" top="0.75" bottom="0.75" header="0.3" footer="0.3"/>
  <pageSetup paperSize="9" scale="9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4.4" x14ac:dyDescent="0.3"/>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39"/>
  <sheetViews>
    <sheetView workbookViewId="0">
      <selection activeCell="I9" sqref="I9"/>
    </sheetView>
  </sheetViews>
  <sheetFormatPr defaultRowHeight="14.4" x14ac:dyDescent="0.3"/>
  <cols>
    <col min="1" max="1" width="14" customWidth="1"/>
    <col min="2" max="2" width="25.33203125" bestFit="1" customWidth="1"/>
    <col min="6" max="6" width="23.21875" customWidth="1"/>
    <col min="9" max="9" width="14.21875" customWidth="1"/>
    <col min="10" max="10" width="13.21875" customWidth="1"/>
    <col min="11" max="11" width="13.6640625" customWidth="1"/>
  </cols>
  <sheetData>
    <row r="1" spans="1:11" x14ac:dyDescent="0.3">
      <c r="C1" s="1" t="s">
        <v>64</v>
      </c>
      <c r="D1" s="1" t="s">
        <v>65</v>
      </c>
      <c r="E1" s="1" t="s">
        <v>66</v>
      </c>
    </row>
    <row r="2" spans="1:11" x14ac:dyDescent="0.3">
      <c r="B2" t="s">
        <v>61</v>
      </c>
      <c r="I2" t="s">
        <v>69</v>
      </c>
      <c r="J2">
        <v>1</v>
      </c>
    </row>
    <row r="3" spans="1:11" x14ac:dyDescent="0.3">
      <c r="B3" t="s">
        <v>62</v>
      </c>
      <c r="I3" t="s">
        <v>70</v>
      </c>
      <c r="J3">
        <v>0.93</v>
      </c>
    </row>
    <row r="4" spans="1:11" x14ac:dyDescent="0.3">
      <c r="B4" t="s">
        <v>67</v>
      </c>
      <c r="F4" t="s">
        <v>82</v>
      </c>
      <c r="I4" t="s">
        <v>71</v>
      </c>
      <c r="J4">
        <v>1.3460000000000001</v>
      </c>
    </row>
    <row r="5" spans="1:11" x14ac:dyDescent="0.3">
      <c r="B5" t="s">
        <v>68</v>
      </c>
      <c r="F5" t="s">
        <v>83</v>
      </c>
      <c r="I5" t="s">
        <v>72</v>
      </c>
      <c r="J5">
        <v>1.6659999999999999</v>
      </c>
    </row>
    <row r="6" spans="1:11" x14ac:dyDescent="0.3">
      <c r="B6" t="s">
        <v>77</v>
      </c>
      <c r="I6" t="s">
        <v>73</v>
      </c>
      <c r="J6">
        <v>4.12</v>
      </c>
    </row>
    <row r="7" spans="1:11" ht="24" x14ac:dyDescent="0.3">
      <c r="B7" s="22" t="s">
        <v>57</v>
      </c>
      <c r="I7" t="s">
        <v>74</v>
      </c>
      <c r="J7">
        <v>1.6160000000000001</v>
      </c>
    </row>
    <row r="8" spans="1:11" ht="24" x14ac:dyDescent="0.3">
      <c r="B8" s="22" t="s">
        <v>56</v>
      </c>
    </row>
    <row r="9" spans="1:11" ht="24" x14ac:dyDescent="0.3">
      <c r="B9" s="22" t="s">
        <v>55</v>
      </c>
      <c r="I9" t="s">
        <v>75</v>
      </c>
    </row>
    <row r="10" spans="1:11" x14ac:dyDescent="0.3">
      <c r="B10" s="22" t="s">
        <v>54</v>
      </c>
      <c r="F10" t="s">
        <v>81</v>
      </c>
      <c r="I10" t="s">
        <v>76</v>
      </c>
    </row>
    <row r="11" spans="1:11" x14ac:dyDescent="0.3">
      <c r="A11" t="s">
        <v>79</v>
      </c>
      <c r="B11" s="22" t="s">
        <v>78</v>
      </c>
    </row>
    <row r="12" spans="1:11" x14ac:dyDescent="0.3">
      <c r="B12" s="22" t="s">
        <v>80</v>
      </c>
    </row>
    <row r="15" spans="1:11" x14ac:dyDescent="0.3">
      <c r="B15" s="30" t="s">
        <v>114</v>
      </c>
      <c r="C15">
        <v>25</v>
      </c>
      <c r="D15" t="s">
        <v>32</v>
      </c>
    </row>
    <row r="16" spans="1:11" x14ac:dyDescent="0.3">
      <c r="A16" t="s">
        <v>90</v>
      </c>
      <c r="B16" t="s">
        <v>84</v>
      </c>
      <c r="C16">
        <v>20000</v>
      </c>
      <c r="D16" t="s">
        <v>87</v>
      </c>
      <c r="J16" s="2" t="s">
        <v>94</v>
      </c>
      <c r="K16" s="2"/>
    </row>
    <row r="17" spans="1:11" x14ac:dyDescent="0.3">
      <c r="A17" t="s">
        <v>91</v>
      </c>
      <c r="B17" t="s">
        <v>31</v>
      </c>
      <c r="C17">
        <v>10</v>
      </c>
      <c r="D17" t="s">
        <v>32</v>
      </c>
      <c r="J17" s="2" t="s">
        <v>97</v>
      </c>
      <c r="K17" s="12" t="s">
        <v>102</v>
      </c>
    </row>
    <row r="18" spans="1:11" x14ac:dyDescent="0.3">
      <c r="A18" t="s">
        <v>92</v>
      </c>
      <c r="B18" t="s">
        <v>85</v>
      </c>
      <c r="C18">
        <f>3.14*((C17^2)/4)</f>
        <v>78.5</v>
      </c>
      <c r="D18" t="s">
        <v>86</v>
      </c>
      <c r="J18" s="2" t="s">
        <v>98</v>
      </c>
      <c r="K18" s="12" t="s">
        <v>103</v>
      </c>
    </row>
    <row r="19" spans="1:11" x14ac:dyDescent="0.3">
      <c r="A19" t="s">
        <v>122</v>
      </c>
      <c r="B19" t="s">
        <v>88</v>
      </c>
      <c r="C19">
        <f>C16/C18</f>
        <v>254.77707006369425</v>
      </c>
      <c r="D19" t="s">
        <v>89</v>
      </c>
      <c r="J19" s="2" t="s">
        <v>99</v>
      </c>
      <c r="K19" s="12">
        <v>0.98</v>
      </c>
    </row>
    <row r="20" spans="1:11" x14ac:dyDescent="0.3">
      <c r="J20" s="2" t="s">
        <v>100</v>
      </c>
      <c r="K20" s="12">
        <v>0.93</v>
      </c>
    </row>
    <row r="21" spans="1:11" x14ac:dyDescent="0.3">
      <c r="B21" t="s">
        <v>96</v>
      </c>
      <c r="C21">
        <v>1032</v>
      </c>
      <c r="D21" t="s">
        <v>95</v>
      </c>
      <c r="J21" s="2" t="s">
        <v>101</v>
      </c>
      <c r="K21" s="12">
        <v>0.91</v>
      </c>
    </row>
    <row r="22" spans="1:11" x14ac:dyDescent="0.3">
      <c r="B22" t="s">
        <v>104</v>
      </c>
      <c r="C22">
        <v>10</v>
      </c>
      <c r="D22" t="s">
        <v>105</v>
      </c>
    </row>
    <row r="23" spans="1:11" x14ac:dyDescent="0.3">
      <c r="B23" t="s">
        <v>93</v>
      </c>
      <c r="C23">
        <f>C19*C17*C21/C22</f>
        <v>262929.93630573247</v>
      </c>
      <c r="D23" t="s">
        <v>106</v>
      </c>
      <c r="F23" t="s">
        <v>109</v>
      </c>
    </row>
    <row r="24" spans="1:11" x14ac:dyDescent="0.3">
      <c r="B24" t="s">
        <v>107</v>
      </c>
      <c r="F24" t="s">
        <v>108</v>
      </c>
    </row>
    <row r="26" spans="1:11" x14ac:dyDescent="0.3">
      <c r="A26" t="s">
        <v>116</v>
      </c>
      <c r="B26" t="s">
        <v>118</v>
      </c>
      <c r="C26">
        <v>0.83</v>
      </c>
      <c r="F26" t="s">
        <v>110</v>
      </c>
    </row>
    <row r="28" spans="1:11" x14ac:dyDescent="0.3">
      <c r="A28" t="s">
        <v>111</v>
      </c>
      <c r="B28" t="s">
        <v>117</v>
      </c>
      <c r="C28">
        <v>0.8</v>
      </c>
    </row>
    <row r="30" spans="1:11" x14ac:dyDescent="0.3">
      <c r="B30" t="s">
        <v>113</v>
      </c>
      <c r="C30">
        <f>C18*C15</f>
        <v>1962.5</v>
      </c>
      <c r="D30" t="s">
        <v>115</v>
      </c>
    </row>
    <row r="31" spans="1:11" x14ac:dyDescent="0.3">
      <c r="B31" t="s">
        <v>112</v>
      </c>
      <c r="C31">
        <f>C30/C16</f>
        <v>9.8125000000000004E-2</v>
      </c>
      <c r="D31" t="s">
        <v>59</v>
      </c>
    </row>
    <row r="32" spans="1:11" x14ac:dyDescent="0.3">
      <c r="B32" t="s">
        <v>119</v>
      </c>
      <c r="C32">
        <f>C31*C19/(C28*C26)</f>
        <v>37.650602409638552</v>
      </c>
      <c r="D32" t="s">
        <v>32</v>
      </c>
    </row>
    <row r="36" spans="2:4" x14ac:dyDescent="0.3">
      <c r="B36" t="s">
        <v>120</v>
      </c>
      <c r="C36">
        <f>C15/C19</f>
        <v>9.8125000000000004E-2</v>
      </c>
      <c r="D36" t="s">
        <v>59</v>
      </c>
    </row>
    <row r="39" spans="2:4" x14ac:dyDescent="0.3">
      <c r="B39" t="s">
        <v>121</v>
      </c>
      <c r="C39">
        <f>1.032*C28*C31</f>
        <v>8.1012000000000015E-2</v>
      </c>
      <c r="D39" t="s">
        <v>59</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C17"/>
  <sheetViews>
    <sheetView workbookViewId="0">
      <selection activeCell="L3" sqref="L3"/>
    </sheetView>
  </sheetViews>
  <sheetFormatPr defaultRowHeight="14.4" x14ac:dyDescent="0.3"/>
  <cols>
    <col min="2" max="2" width="24.77734375" customWidth="1"/>
    <col min="3" max="3" width="21.109375" customWidth="1"/>
  </cols>
  <sheetData>
    <row r="2" spans="2:3" x14ac:dyDescent="0.3">
      <c r="B2" s="416" t="s">
        <v>219</v>
      </c>
      <c r="C2" s="417"/>
    </row>
    <row r="3" spans="2:3" x14ac:dyDescent="0.3">
      <c r="B3" s="2" t="s">
        <v>97</v>
      </c>
      <c r="C3" s="12" t="s">
        <v>102</v>
      </c>
    </row>
    <row r="4" spans="2:3" x14ac:dyDescent="0.3">
      <c r="B4" s="2" t="s">
        <v>98</v>
      </c>
      <c r="C4" s="12" t="s">
        <v>103</v>
      </c>
    </row>
    <row r="5" spans="2:3" x14ac:dyDescent="0.3">
      <c r="B5" s="2" t="s">
        <v>99</v>
      </c>
      <c r="C5" s="12">
        <v>0.98</v>
      </c>
    </row>
    <row r="6" spans="2:3" x14ac:dyDescent="0.3">
      <c r="B6" s="2" t="s">
        <v>100</v>
      </c>
      <c r="C6" s="12">
        <v>0.93</v>
      </c>
    </row>
    <row r="7" spans="2:3" x14ac:dyDescent="0.3">
      <c r="B7" s="2" t="s">
        <v>101</v>
      </c>
      <c r="C7" s="12">
        <v>0.91</v>
      </c>
    </row>
    <row r="9" spans="2:3" x14ac:dyDescent="0.3">
      <c r="B9" s="418" t="s">
        <v>220</v>
      </c>
      <c r="C9" s="418"/>
    </row>
    <row r="10" spans="2:3" x14ac:dyDescent="0.3">
      <c r="B10" s="2" t="s">
        <v>69</v>
      </c>
      <c r="C10" s="2">
        <v>1</v>
      </c>
    </row>
    <row r="11" spans="2:3" x14ac:dyDescent="0.3">
      <c r="B11" s="2" t="s">
        <v>70</v>
      </c>
      <c r="C11" s="2">
        <v>0.93</v>
      </c>
    </row>
    <row r="12" spans="2:3" x14ac:dyDescent="0.3">
      <c r="B12" s="2" t="s">
        <v>71</v>
      </c>
      <c r="C12" s="2">
        <v>1.3460000000000001</v>
      </c>
    </row>
    <row r="13" spans="2:3" x14ac:dyDescent="0.3">
      <c r="B13" s="2" t="s">
        <v>72</v>
      </c>
      <c r="C13" s="2">
        <v>1.6659999999999999</v>
      </c>
    </row>
    <row r="14" spans="2:3" x14ac:dyDescent="0.3">
      <c r="B14" s="2" t="s">
        <v>73</v>
      </c>
      <c r="C14" s="2">
        <v>4.12</v>
      </c>
    </row>
    <row r="15" spans="2:3" x14ac:dyDescent="0.3">
      <c r="B15" s="2" t="s">
        <v>74</v>
      </c>
      <c r="C15" s="2">
        <v>1.6160000000000001</v>
      </c>
    </row>
    <row r="17" spans="2:3" x14ac:dyDescent="0.3">
      <c r="B17" t="s">
        <v>214</v>
      </c>
      <c r="C17" t="e">
        <f xml:space="preserve"> 100/((D11/0.93)+((D15)/1.58)+(D10/1))</f>
        <v>#DIV/0!</v>
      </c>
    </row>
  </sheetData>
  <mergeCells count="2">
    <mergeCell ref="B2:C2"/>
    <mergeCell ref="B9:C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B1:C7"/>
  <sheetViews>
    <sheetView showGridLines="0" zoomScale="115" zoomScaleNormal="115" workbookViewId="0">
      <selection activeCell="B12" sqref="B12"/>
    </sheetView>
  </sheetViews>
  <sheetFormatPr defaultColWidth="8.77734375" defaultRowHeight="15.6" x14ac:dyDescent="0.3"/>
  <cols>
    <col min="1" max="1" width="5.109375" style="134" customWidth="1"/>
    <col min="2" max="2" width="54.33203125" style="134" customWidth="1"/>
    <col min="3" max="3" width="58.6640625" style="134" customWidth="1"/>
    <col min="4" max="4" width="8.77734375" style="134"/>
    <col min="5" max="6" width="17.109375" style="134" customWidth="1"/>
    <col min="7" max="7" width="61.5546875" style="134" bestFit="1" customWidth="1"/>
    <col min="8" max="16384" width="8.77734375" style="134"/>
  </cols>
  <sheetData>
    <row r="1" spans="2:3" ht="37.5" customHeight="1" thickBot="1" x14ac:dyDescent="0.35"/>
    <row r="2" spans="2:3" ht="18" x14ac:dyDescent="0.35">
      <c r="B2" s="264" t="s">
        <v>348</v>
      </c>
      <c r="C2" s="265"/>
    </row>
    <row r="3" spans="2:3" x14ac:dyDescent="0.3">
      <c r="B3" s="266"/>
      <c r="C3" s="267"/>
    </row>
    <row r="4" spans="2:3" ht="44.55" customHeight="1" x14ac:dyDescent="0.3">
      <c r="B4" s="268" t="s">
        <v>351</v>
      </c>
      <c r="C4" s="269"/>
    </row>
    <row r="5" spans="2:3" s="135" customFormat="1" ht="55.95" customHeight="1" x14ac:dyDescent="0.3">
      <c r="B5" s="268" t="s">
        <v>352</v>
      </c>
      <c r="C5" s="269"/>
    </row>
    <row r="6" spans="2:3" ht="43.05" customHeight="1" x14ac:dyDescent="0.3">
      <c r="B6" s="260" t="s">
        <v>349</v>
      </c>
      <c r="C6" s="261"/>
    </row>
    <row r="7" spans="2:3" ht="46.05" customHeight="1" thickBot="1" x14ac:dyDescent="0.35">
      <c r="B7" s="262" t="s">
        <v>350</v>
      </c>
      <c r="C7" s="263"/>
    </row>
  </sheetData>
  <sheetProtection sheet="1" objects="1" scenarios="1"/>
  <mergeCells count="6">
    <mergeCell ref="B6:C6"/>
    <mergeCell ref="B7:C7"/>
    <mergeCell ref="B2:C2"/>
    <mergeCell ref="B3:C3"/>
    <mergeCell ref="B4:C4"/>
    <mergeCell ref="B5:C5"/>
  </mergeCells>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44"/>
  <sheetViews>
    <sheetView showGridLines="0" zoomScale="110" zoomScaleNormal="110" workbookViewId="0">
      <selection activeCell="C4" sqref="C4"/>
    </sheetView>
  </sheetViews>
  <sheetFormatPr defaultColWidth="11.21875" defaultRowHeight="14.4" x14ac:dyDescent="0.3"/>
  <cols>
    <col min="1" max="2" width="11.21875" style="76"/>
    <col min="3" max="3" width="69" style="76" customWidth="1"/>
    <col min="4" max="4" width="40.44140625" style="76" customWidth="1"/>
    <col min="5" max="5" width="33.109375" style="76" customWidth="1"/>
    <col min="6" max="16384" width="11.21875" style="76"/>
  </cols>
  <sheetData>
    <row r="1" spans="1:5" ht="19.5" customHeight="1" x14ac:dyDescent="0.3">
      <c r="A1" s="277" t="s">
        <v>227</v>
      </c>
      <c r="B1" s="278"/>
      <c r="C1" s="278"/>
      <c r="D1" s="278"/>
      <c r="E1" s="279"/>
    </row>
    <row r="2" spans="1:5" ht="19.5" customHeight="1" thickBot="1" x14ac:dyDescent="0.35">
      <c r="A2" s="280"/>
      <c r="B2" s="281"/>
      <c r="C2" s="281"/>
      <c r="D2" s="281"/>
      <c r="E2" s="282"/>
    </row>
    <row r="3" spans="1:5" s="136" customFormat="1" ht="20.55" customHeight="1" x14ac:dyDescent="0.3">
      <c r="A3" s="283" t="s">
        <v>10</v>
      </c>
      <c r="B3" s="284"/>
      <c r="C3" s="284"/>
      <c r="D3" s="284"/>
      <c r="E3" s="285"/>
    </row>
    <row r="4" spans="1:5" s="78" customFormat="1" ht="25.95" customHeight="1" x14ac:dyDescent="0.3">
      <c r="A4" s="288" t="s">
        <v>11</v>
      </c>
      <c r="B4" s="288"/>
      <c r="C4" s="88" t="s">
        <v>1</v>
      </c>
      <c r="D4" s="270"/>
      <c r="E4" s="270"/>
    </row>
    <row r="5" spans="1:5" s="78" customFormat="1" ht="25.95" customHeight="1" x14ac:dyDescent="0.3">
      <c r="A5" s="288"/>
      <c r="B5" s="288"/>
      <c r="C5" s="88" t="s">
        <v>252</v>
      </c>
      <c r="D5" s="270"/>
      <c r="E5" s="270"/>
    </row>
    <row r="6" spans="1:5" s="78" customFormat="1" ht="25.95" customHeight="1" x14ac:dyDescent="0.3">
      <c r="A6" s="288"/>
      <c r="B6" s="288"/>
      <c r="C6" s="88" t="s">
        <v>253</v>
      </c>
      <c r="D6" s="270"/>
      <c r="E6" s="270"/>
    </row>
    <row r="7" spans="1:5" s="78" customFormat="1" ht="26.55" customHeight="1" x14ac:dyDescent="0.3">
      <c r="A7" s="276" t="s">
        <v>46</v>
      </c>
      <c r="B7" s="276"/>
      <c r="C7" s="88" t="s">
        <v>254</v>
      </c>
      <c r="D7" s="270"/>
      <c r="E7" s="270"/>
    </row>
    <row r="8" spans="1:5" s="5" customFormat="1" ht="26.55" customHeight="1" x14ac:dyDescent="0.3">
      <c r="A8" s="276"/>
      <c r="B8" s="276"/>
      <c r="C8" s="88" t="s">
        <v>255</v>
      </c>
      <c r="D8" s="270"/>
      <c r="E8" s="270"/>
    </row>
    <row r="9" spans="1:5" s="5" customFormat="1" ht="26.55" customHeight="1" x14ac:dyDescent="0.3">
      <c r="A9" s="276"/>
      <c r="B9" s="276"/>
      <c r="C9" s="88" t="s">
        <v>256</v>
      </c>
      <c r="D9" s="270"/>
      <c r="E9" s="270"/>
    </row>
    <row r="10" spans="1:5" s="5" customFormat="1" ht="26.55" customHeight="1" x14ac:dyDescent="0.3">
      <c r="A10" s="276"/>
      <c r="B10" s="276"/>
      <c r="C10" s="88" t="s">
        <v>12</v>
      </c>
      <c r="D10" s="270"/>
      <c r="E10" s="270"/>
    </row>
    <row r="11" spans="1:5" s="5" customFormat="1" ht="26.55" customHeight="1" x14ac:dyDescent="0.3">
      <c r="A11" s="276"/>
      <c r="B11" s="276"/>
      <c r="C11" s="90" t="s">
        <v>267</v>
      </c>
      <c r="D11" s="273"/>
      <c r="E11" s="274"/>
    </row>
    <row r="12" spans="1:5" s="5" customFormat="1" ht="26.55" customHeight="1" x14ac:dyDescent="0.3">
      <c r="A12" s="276"/>
      <c r="B12" s="276"/>
      <c r="C12" s="90" t="s">
        <v>359</v>
      </c>
      <c r="D12" s="106"/>
      <c r="E12" s="107"/>
    </row>
    <row r="13" spans="1:5" s="5" customFormat="1" ht="26.55" customHeight="1" x14ac:dyDescent="0.3">
      <c r="A13" s="276"/>
      <c r="B13" s="276"/>
      <c r="C13" s="90" t="s">
        <v>360</v>
      </c>
      <c r="D13" s="113"/>
      <c r="E13" s="114"/>
    </row>
    <row r="14" spans="1:5" s="5" customFormat="1" ht="26.55" customHeight="1" x14ac:dyDescent="0.3">
      <c r="A14" s="276"/>
      <c r="B14" s="276"/>
      <c r="C14" s="88" t="s">
        <v>129</v>
      </c>
      <c r="D14" s="270"/>
      <c r="E14" s="270"/>
    </row>
    <row r="15" spans="1:5" s="5" customFormat="1" ht="36" customHeight="1" x14ac:dyDescent="0.3">
      <c r="A15" s="276" t="s">
        <v>259</v>
      </c>
      <c r="B15" s="276"/>
      <c r="C15" s="88" t="s">
        <v>257</v>
      </c>
      <c r="D15" s="270"/>
      <c r="E15" s="270"/>
    </row>
    <row r="16" spans="1:5" s="5" customFormat="1" ht="36" customHeight="1" x14ac:dyDescent="0.3">
      <c r="A16" s="276"/>
      <c r="B16" s="276"/>
      <c r="C16" s="88" t="s">
        <v>333</v>
      </c>
      <c r="D16" s="275"/>
      <c r="E16" s="275"/>
    </row>
    <row r="17" spans="1:5" s="5" customFormat="1" ht="36" customHeight="1" x14ac:dyDescent="0.3">
      <c r="A17" s="276"/>
      <c r="B17" s="276"/>
      <c r="C17" s="88" t="s">
        <v>258</v>
      </c>
      <c r="D17" s="270"/>
      <c r="E17" s="270"/>
    </row>
    <row r="18" spans="1:5" s="5" customFormat="1" ht="36" customHeight="1" x14ac:dyDescent="0.3">
      <c r="A18" s="276"/>
      <c r="B18" s="276"/>
      <c r="C18" s="89" t="s">
        <v>250</v>
      </c>
      <c r="D18" s="270"/>
      <c r="E18" s="270"/>
    </row>
    <row r="19" spans="1:5" s="5" customFormat="1" ht="21" customHeight="1" x14ac:dyDescent="0.3">
      <c r="A19" s="276" t="s">
        <v>260</v>
      </c>
      <c r="B19" s="276"/>
      <c r="C19" s="89" t="s">
        <v>249</v>
      </c>
      <c r="D19" s="270"/>
      <c r="E19" s="270"/>
    </row>
    <row r="20" spans="1:5" s="5" customFormat="1" ht="21" customHeight="1" x14ac:dyDescent="0.3">
      <c r="A20" s="276"/>
      <c r="B20" s="276"/>
      <c r="C20" s="89" t="s">
        <v>309</v>
      </c>
      <c r="D20" s="270"/>
      <c r="E20" s="270"/>
    </row>
    <row r="21" spans="1:5" s="5" customFormat="1" ht="21" customHeight="1" x14ac:dyDescent="0.3">
      <c r="A21" s="276"/>
      <c r="B21" s="276"/>
      <c r="C21" s="88" t="s">
        <v>310</v>
      </c>
      <c r="D21" s="270"/>
      <c r="E21" s="270"/>
    </row>
    <row r="22" spans="1:5" s="5" customFormat="1" ht="21" customHeight="1" x14ac:dyDescent="0.3">
      <c r="A22" s="276"/>
      <c r="B22" s="276"/>
      <c r="C22" s="88" t="s">
        <v>261</v>
      </c>
      <c r="D22" s="270"/>
      <c r="E22" s="270"/>
    </row>
    <row r="23" spans="1:5" s="5" customFormat="1" ht="21" customHeight="1" x14ac:dyDescent="0.3">
      <c r="A23" s="276"/>
      <c r="B23" s="276"/>
      <c r="C23" s="88" t="s">
        <v>262</v>
      </c>
      <c r="D23" s="270"/>
      <c r="E23" s="270"/>
    </row>
    <row r="24" spans="1:5" s="5" customFormat="1" ht="21" customHeight="1" x14ac:dyDescent="0.3">
      <c r="A24" s="276"/>
      <c r="B24" s="276"/>
      <c r="C24" s="89" t="s">
        <v>334</v>
      </c>
      <c r="D24" s="275"/>
      <c r="E24" s="275"/>
    </row>
    <row r="25" spans="1:5" s="5" customFormat="1" ht="21" customHeight="1" x14ac:dyDescent="0.3">
      <c r="A25" s="276"/>
      <c r="B25" s="276"/>
      <c r="C25" s="89" t="s">
        <v>263</v>
      </c>
      <c r="D25" s="270"/>
      <c r="E25" s="270"/>
    </row>
    <row r="26" spans="1:5" ht="33.6" customHeight="1" x14ac:dyDescent="0.3">
      <c r="A26" s="276" t="s">
        <v>264</v>
      </c>
      <c r="B26" s="276"/>
      <c r="C26" s="89" t="s">
        <v>336</v>
      </c>
      <c r="D26" s="275"/>
      <c r="E26" s="275"/>
    </row>
    <row r="27" spans="1:5" ht="33.6" customHeight="1" x14ac:dyDescent="0.3">
      <c r="A27" s="276"/>
      <c r="B27" s="276"/>
      <c r="C27" s="89" t="s">
        <v>378</v>
      </c>
      <c r="D27" s="271"/>
      <c r="E27" s="272"/>
    </row>
    <row r="28" spans="1:5" ht="33.6" customHeight="1" x14ac:dyDescent="0.3">
      <c r="A28" s="276"/>
      <c r="B28" s="276"/>
      <c r="C28" s="89" t="s">
        <v>335</v>
      </c>
      <c r="D28" s="271"/>
      <c r="E28" s="272"/>
    </row>
    <row r="29" spans="1:5" ht="33.6" customHeight="1" x14ac:dyDescent="0.3">
      <c r="A29" s="276"/>
      <c r="B29" s="276"/>
      <c r="C29" s="89" t="s">
        <v>311</v>
      </c>
      <c r="D29" s="270"/>
      <c r="E29" s="270"/>
    </row>
    <row r="30" spans="1:5" ht="19.5" customHeight="1" thickBot="1" x14ac:dyDescent="0.35">
      <c r="A30" s="137"/>
      <c r="B30" s="137"/>
      <c r="C30" s="138"/>
      <c r="D30" s="139"/>
      <c r="E30" s="139"/>
    </row>
    <row r="31" spans="1:5" s="133" customFormat="1" ht="19.95" customHeight="1" thickBot="1" x14ac:dyDescent="0.35">
      <c r="A31" s="292" t="s">
        <v>265</v>
      </c>
      <c r="B31" s="293"/>
      <c r="C31" s="293"/>
      <c r="D31" s="293"/>
      <c r="E31" s="294"/>
    </row>
    <row r="32" spans="1:5" ht="15" thickBot="1" x14ac:dyDescent="0.35">
      <c r="A32" s="309"/>
      <c r="B32" s="310"/>
      <c r="C32" s="85" t="s">
        <v>41</v>
      </c>
      <c r="D32" s="24" t="s">
        <v>15</v>
      </c>
      <c r="E32" s="25" t="s">
        <v>40</v>
      </c>
    </row>
    <row r="33" spans="1:5" s="5" customFormat="1" ht="31.2" customHeight="1" x14ac:dyDescent="0.3">
      <c r="A33" s="287"/>
      <c r="B33" s="286" t="s">
        <v>266</v>
      </c>
      <c r="C33" s="89" t="s">
        <v>268</v>
      </c>
      <c r="D33" s="95"/>
      <c r="E33" s="86"/>
    </row>
    <row r="34" spans="1:5" s="5" customFormat="1" ht="31.2" customHeight="1" x14ac:dyDescent="0.3">
      <c r="A34" s="287"/>
      <c r="B34" s="286"/>
      <c r="C34" s="89" t="s">
        <v>312</v>
      </c>
      <c r="D34" s="95"/>
      <c r="E34" s="86"/>
    </row>
    <row r="35" spans="1:5" s="5" customFormat="1" ht="31.2" customHeight="1" x14ac:dyDescent="0.3">
      <c r="A35" s="287"/>
      <c r="B35" s="286"/>
      <c r="C35" s="89" t="s">
        <v>337</v>
      </c>
      <c r="D35" s="95"/>
      <c r="E35" s="86"/>
    </row>
    <row r="36" spans="1:5" s="5" customFormat="1" ht="45.6" customHeight="1" x14ac:dyDescent="0.3">
      <c r="A36" s="287"/>
      <c r="B36" s="286"/>
      <c r="C36" s="89" t="s">
        <v>379</v>
      </c>
      <c r="D36" s="95"/>
      <c r="E36" s="86"/>
    </row>
    <row r="37" spans="1:5" s="5" customFormat="1" ht="45.6" customHeight="1" x14ac:dyDescent="0.3">
      <c r="A37" s="287"/>
      <c r="B37" s="286"/>
      <c r="C37" s="89" t="s">
        <v>357</v>
      </c>
      <c r="D37" s="95"/>
      <c r="E37" s="86"/>
    </row>
    <row r="38" spans="1:5" s="5" customFormat="1" ht="45.6" customHeight="1" x14ac:dyDescent="0.3">
      <c r="A38" s="287"/>
      <c r="B38" s="286"/>
      <c r="C38" s="89" t="s">
        <v>338</v>
      </c>
      <c r="D38" s="95"/>
      <c r="E38" s="86"/>
    </row>
    <row r="39" spans="1:5" s="5" customFormat="1" ht="39" customHeight="1" x14ac:dyDescent="0.3">
      <c r="A39" s="287"/>
      <c r="B39" s="286" t="s">
        <v>45</v>
      </c>
      <c r="C39" s="89" t="s">
        <v>339</v>
      </c>
      <c r="D39" s="95"/>
      <c r="E39" s="86"/>
    </row>
    <row r="40" spans="1:5" s="5" customFormat="1" ht="25.8" customHeight="1" x14ac:dyDescent="0.3">
      <c r="A40" s="287"/>
      <c r="B40" s="286"/>
      <c r="C40" s="89" t="s">
        <v>313</v>
      </c>
      <c r="D40" s="95"/>
      <c r="E40" s="86"/>
    </row>
    <row r="41" spans="1:5" s="5" customFormat="1" ht="24.6" customHeight="1" x14ac:dyDescent="0.3">
      <c r="A41" s="287"/>
      <c r="B41" s="286"/>
      <c r="C41" s="89" t="s">
        <v>269</v>
      </c>
      <c r="D41" s="95"/>
      <c r="E41" s="86"/>
    </row>
    <row r="42" spans="1:5" s="5" customFormat="1" ht="31.2" customHeight="1" x14ac:dyDescent="0.3">
      <c r="A42" s="287"/>
      <c r="B42" s="286"/>
      <c r="C42" s="89" t="s">
        <v>270</v>
      </c>
      <c r="D42" s="95"/>
      <c r="E42" s="17"/>
    </row>
    <row r="43" spans="1:5" s="5" customFormat="1" ht="31.2" customHeight="1" x14ac:dyDescent="0.3">
      <c r="A43" s="287"/>
      <c r="B43" s="295" t="s">
        <v>44</v>
      </c>
      <c r="C43" s="89" t="s">
        <v>361</v>
      </c>
      <c r="D43" s="95"/>
      <c r="E43" s="17"/>
    </row>
    <row r="44" spans="1:5" s="77" customFormat="1" ht="108" customHeight="1" x14ac:dyDescent="0.3">
      <c r="A44" s="287"/>
      <c r="B44" s="296"/>
      <c r="C44" s="115" t="s">
        <v>380</v>
      </c>
      <c r="D44" s="95"/>
      <c r="E44" s="91"/>
    </row>
    <row r="45" spans="1:5" s="77" customFormat="1" ht="60" customHeight="1" x14ac:dyDescent="0.3">
      <c r="A45" s="287"/>
      <c r="B45" s="296"/>
      <c r="C45" s="115" t="s">
        <v>381</v>
      </c>
      <c r="D45" s="95"/>
      <c r="E45" s="91"/>
    </row>
    <row r="46" spans="1:5" s="77" customFormat="1" ht="126.6" customHeight="1" x14ac:dyDescent="0.3">
      <c r="A46" s="287"/>
      <c r="B46" s="296"/>
      <c r="C46" s="89" t="s">
        <v>358</v>
      </c>
      <c r="D46" s="95"/>
      <c r="E46" s="91"/>
    </row>
    <row r="47" spans="1:5" s="77" customFormat="1" ht="33.6" customHeight="1" x14ac:dyDescent="0.3">
      <c r="A47" s="287"/>
      <c r="B47" s="296"/>
      <c r="C47" s="89" t="s">
        <v>271</v>
      </c>
      <c r="D47" s="95"/>
      <c r="E47" s="91"/>
    </row>
    <row r="48" spans="1:5" s="77" customFormat="1" ht="41.4" x14ac:dyDescent="0.3">
      <c r="A48" s="287"/>
      <c r="B48" s="296"/>
      <c r="C48" s="89" t="s">
        <v>362</v>
      </c>
      <c r="D48" s="95"/>
      <c r="E48" s="91"/>
    </row>
    <row r="49" spans="1:5" s="77" customFormat="1" ht="27.6" x14ac:dyDescent="0.3">
      <c r="A49" s="287"/>
      <c r="B49" s="296"/>
      <c r="C49" s="89" t="s">
        <v>363</v>
      </c>
      <c r="D49" s="95"/>
      <c r="E49" s="91"/>
    </row>
    <row r="50" spans="1:5" s="77" customFormat="1" ht="24" customHeight="1" x14ac:dyDescent="0.3">
      <c r="A50" s="287"/>
      <c r="B50" s="297"/>
      <c r="C50" s="89" t="s">
        <v>272</v>
      </c>
      <c r="D50" s="95"/>
      <c r="E50" s="91"/>
    </row>
    <row r="51" spans="1:5" s="77" customFormat="1" ht="24" customHeight="1" x14ac:dyDescent="0.3">
      <c r="A51" s="287"/>
      <c r="B51" s="286" t="s">
        <v>273</v>
      </c>
      <c r="C51" s="89" t="s">
        <v>340</v>
      </c>
      <c r="D51" s="95"/>
      <c r="E51" s="91"/>
    </row>
    <row r="52" spans="1:5" s="77" customFormat="1" ht="96" customHeight="1" x14ac:dyDescent="0.3">
      <c r="A52" s="287"/>
      <c r="B52" s="286"/>
      <c r="C52" s="89" t="s">
        <v>382</v>
      </c>
      <c r="D52" s="95"/>
      <c r="E52" s="91"/>
    </row>
    <row r="53" spans="1:5" s="77" customFormat="1" ht="39" customHeight="1" x14ac:dyDescent="0.3">
      <c r="A53" s="287"/>
      <c r="B53" s="286"/>
      <c r="C53" s="89" t="s">
        <v>364</v>
      </c>
      <c r="D53" s="95"/>
      <c r="E53" s="91"/>
    </row>
    <row r="54" spans="1:5" s="77" customFormat="1" ht="30" customHeight="1" x14ac:dyDescent="0.3">
      <c r="A54" s="287"/>
      <c r="B54" s="286"/>
      <c r="C54" s="89" t="s">
        <v>368</v>
      </c>
      <c r="D54" s="95"/>
      <c r="E54" s="91"/>
    </row>
    <row r="55" spans="1:5" s="77" customFormat="1" ht="30" customHeight="1" x14ac:dyDescent="0.3">
      <c r="A55" s="287"/>
      <c r="B55" s="286"/>
      <c r="C55" s="89" t="s">
        <v>367</v>
      </c>
      <c r="D55" s="95"/>
      <c r="E55" s="91"/>
    </row>
    <row r="56" spans="1:5" s="77" customFormat="1" ht="24" customHeight="1" x14ac:dyDescent="0.3">
      <c r="A56" s="287"/>
      <c r="B56" s="286"/>
      <c r="C56" s="89" t="s">
        <v>365</v>
      </c>
      <c r="D56" s="95"/>
      <c r="E56" s="91"/>
    </row>
    <row r="57" spans="1:5" s="77" customFormat="1" ht="24" customHeight="1" x14ac:dyDescent="0.3">
      <c r="A57" s="287"/>
      <c r="B57" s="286"/>
      <c r="C57" s="89" t="s">
        <v>383</v>
      </c>
      <c r="D57" s="95"/>
      <c r="E57" s="91"/>
    </row>
    <row r="58" spans="1:5" s="77" customFormat="1" ht="24" customHeight="1" x14ac:dyDescent="0.3">
      <c r="A58" s="287"/>
      <c r="B58" s="286"/>
      <c r="C58" s="89" t="s">
        <v>366</v>
      </c>
      <c r="D58" s="95"/>
      <c r="E58" s="91"/>
    </row>
    <row r="59" spans="1:5" s="77" customFormat="1" ht="24" customHeight="1" x14ac:dyDescent="0.3">
      <c r="A59" s="287"/>
      <c r="B59" s="286"/>
      <c r="C59" s="89" t="s">
        <v>274</v>
      </c>
      <c r="D59" s="95"/>
      <c r="E59" s="91"/>
    </row>
    <row r="60" spans="1:5" s="77" customFormat="1" ht="24" customHeight="1" x14ac:dyDescent="0.3">
      <c r="A60" s="287"/>
      <c r="B60" s="286"/>
      <c r="C60" s="89" t="s">
        <v>275</v>
      </c>
      <c r="D60" s="95"/>
      <c r="E60" s="91"/>
    </row>
    <row r="61" spans="1:5" s="77" customFormat="1" ht="24" customHeight="1" x14ac:dyDescent="0.3">
      <c r="A61" s="287"/>
      <c r="B61" s="286"/>
      <c r="C61" s="89" t="s">
        <v>341</v>
      </c>
      <c r="D61" s="95"/>
      <c r="E61" s="91"/>
    </row>
    <row r="62" spans="1:5" s="77" customFormat="1" ht="24" customHeight="1" x14ac:dyDescent="0.3">
      <c r="A62" s="287"/>
      <c r="B62" s="286"/>
      <c r="C62" s="89" t="s">
        <v>342</v>
      </c>
      <c r="D62" s="95"/>
      <c r="E62" s="91"/>
    </row>
    <row r="63" spans="1:5" s="77" customFormat="1" ht="24" customHeight="1" x14ac:dyDescent="0.3">
      <c r="A63" s="287"/>
      <c r="B63" s="286"/>
      <c r="C63" s="89" t="s">
        <v>384</v>
      </c>
      <c r="D63" s="95"/>
      <c r="E63" s="91"/>
    </row>
    <row r="64" spans="1:5" s="77" customFormat="1" ht="57.6" customHeight="1" x14ac:dyDescent="0.3">
      <c r="A64" s="287"/>
      <c r="B64" s="286"/>
      <c r="C64" s="89" t="s">
        <v>276</v>
      </c>
      <c r="D64" s="95"/>
      <c r="E64" s="91"/>
    </row>
    <row r="65" spans="1:5" s="77" customFormat="1" ht="27.6" x14ac:dyDescent="0.3">
      <c r="A65" s="287"/>
      <c r="B65" s="286"/>
      <c r="C65" s="89" t="s">
        <v>395</v>
      </c>
      <c r="D65" s="95"/>
      <c r="E65" s="91"/>
    </row>
    <row r="66" spans="1:5" s="5" customFormat="1" ht="19.95" customHeight="1" x14ac:dyDescent="0.3">
      <c r="A66" s="287"/>
      <c r="B66" s="289" t="s">
        <v>43</v>
      </c>
      <c r="C66" s="89" t="s">
        <v>279</v>
      </c>
      <c r="D66" s="95"/>
      <c r="E66" s="92"/>
    </row>
    <row r="67" spans="1:5" s="5" customFormat="1" ht="23.55" customHeight="1" x14ac:dyDescent="0.3">
      <c r="A67" s="287"/>
      <c r="B67" s="290"/>
      <c r="C67" s="89" t="s">
        <v>48</v>
      </c>
      <c r="D67" s="95"/>
      <c r="E67" s="92"/>
    </row>
    <row r="68" spans="1:5" s="5" customFormat="1" ht="19.05" customHeight="1" x14ac:dyDescent="0.3">
      <c r="A68" s="287"/>
      <c r="B68" s="290"/>
      <c r="C68" s="89" t="s">
        <v>277</v>
      </c>
      <c r="D68" s="95"/>
      <c r="E68" s="92"/>
    </row>
    <row r="69" spans="1:5" s="77" customFormat="1" ht="19.05" customHeight="1" x14ac:dyDescent="0.3">
      <c r="A69" s="287"/>
      <c r="B69" s="291"/>
      <c r="C69" s="89" t="s">
        <v>128</v>
      </c>
      <c r="D69" s="95"/>
      <c r="E69" s="93"/>
    </row>
    <row r="70" spans="1:5" s="77" customFormat="1" ht="27" customHeight="1" x14ac:dyDescent="0.3">
      <c r="A70" s="287"/>
      <c r="B70" s="291"/>
      <c r="C70" s="89" t="s">
        <v>278</v>
      </c>
      <c r="D70" s="95"/>
      <c r="E70" s="93"/>
    </row>
    <row r="71" spans="1:5" s="77" customFormat="1" ht="33.6" customHeight="1" x14ac:dyDescent="0.3">
      <c r="A71" s="287"/>
      <c r="B71" s="291"/>
      <c r="C71" s="94" t="s">
        <v>345</v>
      </c>
      <c r="D71" s="95"/>
      <c r="E71" s="93"/>
    </row>
    <row r="72" spans="1:5" s="5" customFormat="1" ht="21.45" customHeight="1" x14ac:dyDescent="0.3">
      <c r="A72" s="287"/>
      <c r="B72" s="286" t="s">
        <v>42</v>
      </c>
      <c r="C72" s="94" t="s">
        <v>280</v>
      </c>
      <c r="D72" s="95"/>
      <c r="E72" s="92"/>
    </row>
    <row r="73" spans="1:5" s="5" customFormat="1" ht="21.45" customHeight="1" x14ac:dyDescent="0.3">
      <c r="A73" s="287"/>
      <c r="B73" s="286"/>
      <c r="C73" s="94" t="s">
        <v>343</v>
      </c>
      <c r="D73" s="95"/>
      <c r="E73" s="92"/>
    </row>
    <row r="74" spans="1:5" s="5" customFormat="1" ht="21.45" customHeight="1" x14ac:dyDescent="0.3">
      <c r="A74" s="287"/>
      <c r="B74" s="286"/>
      <c r="C74" s="94" t="s">
        <v>281</v>
      </c>
      <c r="D74" s="95"/>
      <c r="E74" s="92"/>
    </row>
    <row r="75" spans="1:5" s="5" customFormat="1" ht="30" customHeight="1" x14ac:dyDescent="0.3">
      <c r="A75" s="287"/>
      <c r="B75" s="286"/>
      <c r="C75" s="94" t="s">
        <v>38</v>
      </c>
      <c r="D75" s="95"/>
      <c r="E75" s="92"/>
    </row>
    <row r="76" spans="1:5" s="5" customFormat="1" ht="21.45" customHeight="1" x14ac:dyDescent="0.3">
      <c r="A76" s="287"/>
      <c r="B76" s="286"/>
      <c r="C76" s="94" t="s">
        <v>282</v>
      </c>
      <c r="D76" s="95"/>
      <c r="E76" s="92"/>
    </row>
    <row r="77" spans="1:5" s="5" customFormat="1" ht="21.45" customHeight="1" x14ac:dyDescent="0.3">
      <c r="A77" s="287"/>
      <c r="B77" s="286"/>
      <c r="C77" s="94" t="s">
        <v>283</v>
      </c>
      <c r="D77" s="95"/>
      <c r="E77" s="92"/>
    </row>
    <row r="78" spans="1:5" s="5" customFormat="1" ht="21.45" customHeight="1" x14ac:dyDescent="0.3">
      <c r="A78" s="287"/>
      <c r="B78" s="286"/>
      <c r="C78" s="94" t="s">
        <v>314</v>
      </c>
      <c r="D78" s="95"/>
      <c r="E78" s="92"/>
    </row>
    <row r="79" spans="1:5" s="5" customFormat="1" ht="21.45" customHeight="1" x14ac:dyDescent="0.3">
      <c r="A79" s="287"/>
      <c r="B79" s="286"/>
      <c r="C79" s="94" t="s">
        <v>284</v>
      </c>
      <c r="D79" s="95"/>
      <c r="E79" s="92"/>
    </row>
    <row r="80" spans="1:5" s="5" customFormat="1" ht="21.45" customHeight="1" x14ac:dyDescent="0.3">
      <c r="A80" s="287"/>
      <c r="B80" s="286"/>
      <c r="C80" s="94" t="s">
        <v>39</v>
      </c>
      <c r="D80" s="95"/>
      <c r="E80" s="92"/>
    </row>
    <row r="81" spans="1:5" s="5" customFormat="1" ht="21.45" customHeight="1" x14ac:dyDescent="0.3">
      <c r="A81" s="287"/>
      <c r="B81" s="286"/>
      <c r="C81" s="94" t="s">
        <v>287</v>
      </c>
      <c r="D81" s="95"/>
      <c r="E81" s="92"/>
    </row>
    <row r="82" spans="1:5" s="5" customFormat="1" ht="28.05" customHeight="1" x14ac:dyDescent="0.3">
      <c r="A82" s="287"/>
      <c r="B82" s="286"/>
      <c r="C82" s="94" t="s">
        <v>354</v>
      </c>
      <c r="D82" s="95"/>
      <c r="E82" s="92"/>
    </row>
    <row r="83" spans="1:5" s="5" customFormat="1" ht="21.45" customHeight="1" x14ac:dyDescent="0.3">
      <c r="A83" s="287"/>
      <c r="B83" s="286"/>
      <c r="C83" s="94" t="s">
        <v>216</v>
      </c>
      <c r="D83" s="95"/>
      <c r="E83" s="92"/>
    </row>
    <row r="84" spans="1:5" s="5" customFormat="1" ht="21.45" customHeight="1" x14ac:dyDescent="0.3">
      <c r="A84" s="287"/>
      <c r="B84" s="286"/>
      <c r="C84" s="94" t="s">
        <v>285</v>
      </c>
      <c r="D84" s="95"/>
      <c r="E84" s="92"/>
    </row>
    <row r="85" spans="1:5" s="5" customFormat="1" ht="21.45" customHeight="1" x14ac:dyDescent="0.3">
      <c r="A85" s="287"/>
      <c r="B85" s="286"/>
      <c r="C85" s="94" t="s">
        <v>286</v>
      </c>
      <c r="D85" s="95"/>
      <c r="E85" s="92"/>
    </row>
    <row r="86" spans="1:5" s="5" customFormat="1" ht="21.45" customHeight="1" x14ac:dyDescent="0.3">
      <c r="A86" s="287"/>
      <c r="B86" s="286" t="s">
        <v>301</v>
      </c>
      <c r="C86" s="89" t="s">
        <v>315</v>
      </c>
      <c r="D86" s="95"/>
      <c r="E86" s="92"/>
    </row>
    <row r="87" spans="1:5" s="5" customFormat="1" ht="21.45" customHeight="1" x14ac:dyDescent="0.3">
      <c r="A87" s="287"/>
      <c r="B87" s="286"/>
      <c r="C87" s="89" t="s">
        <v>288</v>
      </c>
      <c r="D87" s="95"/>
      <c r="E87" s="92"/>
    </row>
    <row r="88" spans="1:5" s="5" customFormat="1" ht="21.45" customHeight="1" x14ac:dyDescent="0.3">
      <c r="A88" s="287"/>
      <c r="B88" s="286"/>
      <c r="C88" s="89" t="s">
        <v>289</v>
      </c>
      <c r="D88" s="95"/>
      <c r="E88" s="92"/>
    </row>
    <row r="89" spans="1:5" s="5" customFormat="1" ht="21.45" customHeight="1" x14ac:dyDescent="0.3">
      <c r="A89" s="287"/>
      <c r="B89" s="286"/>
      <c r="C89" s="89" t="s">
        <v>290</v>
      </c>
      <c r="D89" s="75"/>
      <c r="E89" s="92"/>
    </row>
    <row r="90" spans="1:5" s="5" customFormat="1" ht="21.45" customHeight="1" x14ac:dyDescent="0.3">
      <c r="A90" s="287"/>
      <c r="B90" s="286"/>
      <c r="C90" s="97" t="s">
        <v>296</v>
      </c>
      <c r="D90" s="75"/>
      <c r="E90" s="92"/>
    </row>
    <row r="91" spans="1:5" s="5" customFormat="1" ht="21.45" customHeight="1" x14ac:dyDescent="0.3">
      <c r="A91" s="287"/>
      <c r="B91" s="286"/>
      <c r="C91" s="97" t="s">
        <v>297</v>
      </c>
      <c r="D91" s="75"/>
      <c r="E91" s="92"/>
    </row>
    <row r="92" spans="1:5" s="5" customFormat="1" ht="21.45" customHeight="1" x14ac:dyDescent="0.3">
      <c r="A92" s="287"/>
      <c r="B92" s="286"/>
      <c r="C92" s="97" t="s">
        <v>298</v>
      </c>
      <c r="D92" s="75"/>
      <c r="E92" s="92"/>
    </row>
    <row r="93" spans="1:5" s="5" customFormat="1" ht="21.45" customHeight="1" x14ac:dyDescent="0.3">
      <c r="A93" s="287"/>
      <c r="B93" s="286"/>
      <c r="C93" s="97" t="s">
        <v>299</v>
      </c>
      <c r="D93" s="75"/>
      <c r="E93" s="92"/>
    </row>
    <row r="94" spans="1:5" s="5" customFormat="1" ht="21.45" customHeight="1" x14ac:dyDescent="0.3">
      <c r="A94" s="287"/>
      <c r="B94" s="286"/>
      <c r="C94" s="97" t="s">
        <v>369</v>
      </c>
      <c r="D94" s="75"/>
      <c r="E94" s="92"/>
    </row>
    <row r="95" spans="1:5" s="5" customFormat="1" ht="21.45" customHeight="1" x14ac:dyDescent="0.3">
      <c r="A95" s="287"/>
      <c r="B95" s="286"/>
      <c r="C95" s="97" t="s">
        <v>300</v>
      </c>
      <c r="D95" s="75"/>
      <c r="E95" s="92"/>
    </row>
    <row r="96" spans="1:5" s="5" customFormat="1" ht="21.45" customHeight="1" x14ac:dyDescent="0.3">
      <c r="A96" s="287"/>
      <c r="B96" s="286"/>
      <c r="C96" s="97" t="s">
        <v>385</v>
      </c>
      <c r="D96" s="75"/>
      <c r="E96" s="92"/>
    </row>
    <row r="97" spans="1:5" s="5" customFormat="1" ht="21.45" customHeight="1" x14ac:dyDescent="0.3">
      <c r="A97" s="287"/>
      <c r="B97" s="286"/>
      <c r="C97" s="89" t="s">
        <v>291</v>
      </c>
      <c r="D97" s="75"/>
      <c r="E97" s="92"/>
    </row>
    <row r="98" spans="1:5" s="5" customFormat="1" ht="21.45" customHeight="1" x14ac:dyDescent="0.3">
      <c r="A98" s="287"/>
      <c r="B98" s="286"/>
      <c r="C98" s="89" t="s">
        <v>344</v>
      </c>
      <c r="D98" s="75"/>
      <c r="E98" s="92"/>
    </row>
    <row r="99" spans="1:5" s="5" customFormat="1" ht="21.45" customHeight="1" x14ac:dyDescent="0.3">
      <c r="A99" s="287"/>
      <c r="B99" s="286"/>
      <c r="C99" s="89" t="s">
        <v>292</v>
      </c>
      <c r="D99" s="75"/>
      <c r="E99" s="92"/>
    </row>
    <row r="100" spans="1:5" s="5" customFormat="1" ht="21.45" customHeight="1" x14ac:dyDescent="0.3">
      <c r="A100" s="287"/>
      <c r="B100" s="286"/>
      <c r="C100" s="23" t="s">
        <v>293</v>
      </c>
      <c r="D100" s="75"/>
      <c r="E100" s="92"/>
    </row>
    <row r="101" spans="1:5" s="5" customFormat="1" ht="21.45" customHeight="1" x14ac:dyDescent="0.3">
      <c r="A101" s="287"/>
      <c r="B101" s="286"/>
      <c r="C101" s="23" t="s">
        <v>294</v>
      </c>
      <c r="D101" s="75"/>
      <c r="E101" s="92"/>
    </row>
    <row r="102" spans="1:5" s="5" customFormat="1" ht="33" customHeight="1" x14ac:dyDescent="0.3">
      <c r="A102" s="287"/>
      <c r="B102" s="286"/>
      <c r="C102" s="23" t="s">
        <v>295</v>
      </c>
      <c r="D102" s="75"/>
      <c r="E102" s="92"/>
    </row>
    <row r="103" spans="1:5" s="5" customFormat="1" ht="27" customHeight="1" x14ac:dyDescent="0.3">
      <c r="A103" s="287"/>
      <c r="B103" s="286"/>
      <c r="C103" s="23" t="s">
        <v>316</v>
      </c>
      <c r="D103" s="75"/>
      <c r="E103" s="92"/>
    </row>
    <row r="104" spans="1:5" s="5" customFormat="1" ht="27" customHeight="1" x14ac:dyDescent="0.3">
      <c r="A104" s="96"/>
      <c r="B104" s="286" t="s">
        <v>317</v>
      </c>
      <c r="C104" s="89" t="s">
        <v>305</v>
      </c>
      <c r="D104" s="74"/>
      <c r="E104" s="100"/>
    </row>
    <row r="105" spans="1:5" s="5" customFormat="1" ht="27" customHeight="1" x14ac:dyDescent="0.3">
      <c r="A105" s="96"/>
      <c r="B105" s="286"/>
      <c r="C105" s="89" t="s">
        <v>370</v>
      </c>
      <c r="D105" s="74"/>
      <c r="E105" s="100"/>
    </row>
    <row r="106" spans="1:5" s="5" customFormat="1" ht="27" customHeight="1" x14ac:dyDescent="0.3">
      <c r="A106" s="96"/>
      <c r="B106" s="286"/>
      <c r="C106" s="89" t="s">
        <v>355</v>
      </c>
      <c r="D106" s="74"/>
      <c r="E106" s="100"/>
    </row>
    <row r="107" spans="1:5" s="5" customFormat="1" ht="27" customHeight="1" x14ac:dyDescent="0.3">
      <c r="A107" s="96"/>
      <c r="B107" s="286" t="s">
        <v>302</v>
      </c>
      <c r="C107" s="89" t="s">
        <v>356</v>
      </c>
      <c r="D107" s="74"/>
      <c r="E107" s="100"/>
    </row>
    <row r="108" spans="1:5" s="5" customFormat="1" ht="27" customHeight="1" x14ac:dyDescent="0.3">
      <c r="A108" s="105"/>
      <c r="B108" s="286"/>
      <c r="C108" s="89" t="s">
        <v>353</v>
      </c>
      <c r="D108" s="74"/>
      <c r="E108" s="100"/>
    </row>
    <row r="109" spans="1:5" s="5" customFormat="1" ht="27" customHeight="1" x14ac:dyDescent="0.3">
      <c r="A109" s="96"/>
      <c r="B109" s="286"/>
      <c r="C109" s="89" t="s">
        <v>303</v>
      </c>
      <c r="D109" s="74"/>
      <c r="E109" s="100"/>
    </row>
    <row r="110" spans="1:5" s="5" customFormat="1" ht="27" customHeight="1" thickBot="1" x14ac:dyDescent="0.35">
      <c r="A110" s="96"/>
      <c r="B110" s="286"/>
      <c r="C110" s="89" t="s">
        <v>304</v>
      </c>
      <c r="D110" s="74"/>
      <c r="E110" s="100"/>
    </row>
    <row r="111" spans="1:5" s="5" customFormat="1" ht="38.4" customHeight="1" x14ac:dyDescent="0.3">
      <c r="A111" s="298"/>
      <c r="B111" s="311" t="s">
        <v>306</v>
      </c>
      <c r="C111" s="89" t="s">
        <v>371</v>
      </c>
      <c r="D111" s="98"/>
      <c r="E111" s="20"/>
    </row>
    <row r="112" spans="1:5" s="5" customFormat="1" ht="38.4" customHeight="1" x14ac:dyDescent="0.3">
      <c r="A112" s="299"/>
      <c r="B112" s="311"/>
      <c r="C112" s="89" t="s">
        <v>372</v>
      </c>
      <c r="D112" s="101"/>
      <c r="E112" s="102"/>
    </row>
    <row r="113" spans="1:5" s="5" customFormat="1" ht="38.4" customHeight="1" x14ac:dyDescent="0.3">
      <c r="A113" s="299"/>
      <c r="B113" s="311"/>
      <c r="C113" s="89" t="s">
        <v>386</v>
      </c>
      <c r="D113" s="101"/>
      <c r="E113" s="102"/>
    </row>
    <row r="114" spans="1:5" s="5" customFormat="1" ht="38.4" customHeight="1" x14ac:dyDescent="0.3">
      <c r="A114" s="299"/>
      <c r="B114" s="311"/>
      <c r="C114" s="89" t="s">
        <v>387</v>
      </c>
      <c r="D114" s="101"/>
      <c r="E114" s="102"/>
    </row>
    <row r="115" spans="1:5" s="5" customFormat="1" ht="28.95" customHeight="1" x14ac:dyDescent="0.3">
      <c r="A115" s="299"/>
      <c r="B115" s="311"/>
      <c r="C115" s="89" t="s">
        <v>373</v>
      </c>
      <c r="D115" s="101"/>
      <c r="E115" s="102"/>
    </row>
    <row r="116" spans="1:5" s="5" customFormat="1" ht="28.95" customHeight="1" x14ac:dyDescent="0.3">
      <c r="A116" s="299"/>
      <c r="B116" s="311"/>
      <c r="C116" s="89" t="s">
        <v>374</v>
      </c>
      <c r="D116" s="101"/>
      <c r="E116" s="102"/>
    </row>
    <row r="117" spans="1:5" s="5" customFormat="1" ht="28.95" customHeight="1" x14ac:dyDescent="0.3">
      <c r="A117" s="299"/>
      <c r="B117" s="311"/>
      <c r="C117" s="89" t="s">
        <v>307</v>
      </c>
      <c r="D117" s="101"/>
      <c r="E117" s="102"/>
    </row>
    <row r="118" spans="1:5" s="5" customFormat="1" ht="28.95" customHeight="1" x14ac:dyDescent="0.3">
      <c r="A118" s="299"/>
      <c r="B118" s="311"/>
      <c r="C118" s="89" t="s">
        <v>308</v>
      </c>
      <c r="D118" s="101"/>
      <c r="E118" s="102"/>
    </row>
    <row r="119" spans="1:5" s="5" customFormat="1" ht="28.95" customHeight="1" x14ac:dyDescent="0.3">
      <c r="A119" s="299"/>
      <c r="B119" s="311"/>
      <c r="C119" s="89" t="s">
        <v>318</v>
      </c>
      <c r="D119" s="101"/>
      <c r="E119" s="102"/>
    </row>
    <row r="120" spans="1:5" s="5" customFormat="1" ht="28.95" customHeight="1" x14ac:dyDescent="0.3">
      <c r="A120" s="300"/>
      <c r="B120" s="311"/>
      <c r="C120" s="89" t="s">
        <v>323</v>
      </c>
      <c r="D120" s="99"/>
      <c r="E120" s="7"/>
    </row>
    <row r="121" spans="1:5" s="11" customFormat="1" ht="15" thickBot="1" x14ac:dyDescent="0.35">
      <c r="A121" s="16"/>
      <c r="B121" s="27"/>
      <c r="C121" s="28"/>
      <c r="D121" s="29"/>
    </row>
    <row r="122" spans="1:5" s="140" customFormat="1" ht="16.5" customHeight="1" thickBot="1" x14ac:dyDescent="0.35">
      <c r="A122" s="292" t="s">
        <v>47</v>
      </c>
      <c r="B122" s="293"/>
      <c r="C122" s="293"/>
      <c r="D122" s="293"/>
      <c r="E122" s="293"/>
    </row>
    <row r="123" spans="1:5" s="82" customFormat="1" ht="22.05" customHeight="1" thickBot="1" x14ac:dyDescent="0.35">
      <c r="A123" s="79"/>
      <c r="B123" s="80"/>
      <c r="C123" s="81" t="s">
        <v>41</v>
      </c>
      <c r="D123" s="81" t="s">
        <v>126</v>
      </c>
      <c r="E123" s="81" t="s">
        <v>329</v>
      </c>
    </row>
    <row r="124" spans="1:5" s="5" customFormat="1" ht="28.95" customHeight="1" x14ac:dyDescent="0.3">
      <c r="A124" s="301" t="s">
        <v>19</v>
      </c>
      <c r="B124" s="304" t="s">
        <v>58</v>
      </c>
      <c r="C124" s="89" t="s">
        <v>123</v>
      </c>
      <c r="D124" s="89" t="s">
        <v>127</v>
      </c>
      <c r="E124" s="20"/>
    </row>
    <row r="125" spans="1:5" s="5" customFormat="1" ht="28.95" customHeight="1" x14ac:dyDescent="0.3">
      <c r="A125" s="302"/>
      <c r="B125" s="305"/>
      <c r="C125" s="89" t="s">
        <v>375</v>
      </c>
      <c r="D125" s="89" t="s">
        <v>388</v>
      </c>
      <c r="E125" s="7"/>
    </row>
    <row r="126" spans="1:5" s="5" customFormat="1" ht="28.95" customHeight="1" x14ac:dyDescent="0.3">
      <c r="A126" s="302"/>
      <c r="B126" s="305"/>
      <c r="C126" s="89" t="s">
        <v>124</v>
      </c>
      <c r="D126" s="89" t="s">
        <v>127</v>
      </c>
      <c r="E126" s="7"/>
    </row>
    <row r="127" spans="1:5" s="5" customFormat="1" ht="28.95" customHeight="1" x14ac:dyDescent="0.3">
      <c r="A127" s="302"/>
      <c r="B127" s="306"/>
      <c r="C127" s="89" t="s">
        <v>125</v>
      </c>
      <c r="D127" s="89" t="s">
        <v>127</v>
      </c>
      <c r="E127" s="7"/>
    </row>
    <row r="128" spans="1:5" s="5" customFormat="1" ht="28.95" customHeight="1" x14ac:dyDescent="0.3">
      <c r="A128" s="302"/>
      <c r="B128" s="307"/>
      <c r="C128" s="89" t="s">
        <v>321</v>
      </c>
      <c r="D128" s="89" t="s">
        <v>127</v>
      </c>
      <c r="E128" s="103"/>
    </row>
    <row r="129" spans="1:5" s="5" customFormat="1" ht="28.95" customHeight="1" x14ac:dyDescent="0.3">
      <c r="A129" s="302"/>
      <c r="B129" s="307"/>
      <c r="C129" s="89" t="s">
        <v>320</v>
      </c>
      <c r="D129" s="89" t="s">
        <v>127</v>
      </c>
      <c r="E129" s="103"/>
    </row>
    <row r="130" spans="1:5" s="5" customFormat="1" ht="28.95" customHeight="1" x14ac:dyDescent="0.3">
      <c r="A130" s="302"/>
      <c r="B130" s="307"/>
      <c r="C130" s="89" t="s">
        <v>389</v>
      </c>
      <c r="D130" s="89" t="s">
        <v>127</v>
      </c>
      <c r="E130" s="103"/>
    </row>
    <row r="131" spans="1:5" s="5" customFormat="1" ht="28.95" customHeight="1" thickBot="1" x14ac:dyDescent="0.35">
      <c r="A131" s="303"/>
      <c r="B131" s="308"/>
      <c r="C131" s="89" t="s">
        <v>306</v>
      </c>
      <c r="D131" s="89" t="s">
        <v>319</v>
      </c>
      <c r="E131" s="104"/>
    </row>
    <row r="132" spans="1:5" s="5" customFormat="1" ht="15" thickBot="1" x14ac:dyDescent="0.35">
      <c r="C132" s="76"/>
      <c r="D132" s="76"/>
      <c r="E132" s="6"/>
    </row>
    <row r="133" spans="1:5" s="116" customFormat="1" ht="16.2" thickBot="1" x14ac:dyDescent="0.35">
      <c r="A133" s="292" t="s">
        <v>322</v>
      </c>
      <c r="B133" s="293"/>
      <c r="C133" s="293"/>
      <c r="D133" s="293"/>
      <c r="E133" s="293"/>
    </row>
    <row r="134" spans="1:5" ht="15" thickBot="1" x14ac:dyDescent="0.35">
      <c r="A134" s="79"/>
      <c r="B134" s="80"/>
      <c r="C134" s="81" t="s">
        <v>41</v>
      </c>
      <c r="D134" s="81" t="s">
        <v>331</v>
      </c>
      <c r="E134" s="81" t="s">
        <v>390</v>
      </c>
    </row>
    <row r="135" spans="1:5" x14ac:dyDescent="0.3">
      <c r="A135" s="301" t="s">
        <v>19</v>
      </c>
      <c r="B135" s="304" t="s">
        <v>330</v>
      </c>
      <c r="C135" s="112" t="s">
        <v>324</v>
      </c>
      <c r="D135" s="108"/>
      <c r="E135" s="20"/>
    </row>
    <row r="136" spans="1:5" x14ac:dyDescent="0.3">
      <c r="A136" s="302"/>
      <c r="B136" s="305"/>
      <c r="C136" s="112" t="s">
        <v>325</v>
      </c>
      <c r="D136" s="109"/>
      <c r="E136" s="7"/>
    </row>
    <row r="137" spans="1:5" x14ac:dyDescent="0.3">
      <c r="A137" s="302"/>
      <c r="B137" s="305"/>
      <c r="C137" s="112" t="s">
        <v>326</v>
      </c>
      <c r="D137" s="109"/>
      <c r="E137" s="7"/>
    </row>
    <row r="138" spans="1:5" x14ac:dyDescent="0.3">
      <c r="A138" s="302"/>
      <c r="B138" s="306"/>
      <c r="C138" s="112" t="s">
        <v>391</v>
      </c>
      <c r="D138" s="109"/>
      <c r="E138" s="7"/>
    </row>
    <row r="139" spans="1:5" x14ac:dyDescent="0.3">
      <c r="A139" s="302"/>
      <c r="B139" s="307"/>
      <c r="C139" s="112" t="s">
        <v>392</v>
      </c>
      <c r="D139" s="110"/>
      <c r="E139" s="103"/>
    </row>
    <row r="140" spans="1:5" x14ac:dyDescent="0.3">
      <c r="A140" s="302"/>
      <c r="B140" s="307"/>
      <c r="C140" s="112" t="s">
        <v>327</v>
      </c>
      <c r="D140" s="110"/>
      <c r="E140" s="103"/>
    </row>
    <row r="141" spans="1:5" x14ac:dyDescent="0.3">
      <c r="A141" s="302"/>
      <c r="B141" s="307"/>
      <c r="C141" s="112" t="s">
        <v>376</v>
      </c>
      <c r="D141" s="110"/>
      <c r="E141" s="103"/>
    </row>
    <row r="142" spans="1:5" x14ac:dyDescent="0.3">
      <c r="A142" s="302"/>
      <c r="B142" s="307"/>
      <c r="C142" s="112" t="s">
        <v>328</v>
      </c>
      <c r="D142" s="110"/>
      <c r="E142" s="103"/>
    </row>
    <row r="143" spans="1:5" x14ac:dyDescent="0.3">
      <c r="A143" s="302"/>
      <c r="B143" s="307"/>
      <c r="C143" s="112" t="s">
        <v>393</v>
      </c>
      <c r="D143" s="110"/>
      <c r="E143" s="103"/>
    </row>
    <row r="144" spans="1:5" ht="15" thickBot="1" x14ac:dyDescent="0.35">
      <c r="A144" s="303"/>
      <c r="B144" s="308"/>
      <c r="C144" s="112" t="s">
        <v>377</v>
      </c>
      <c r="D144" s="111"/>
      <c r="E144" s="26"/>
    </row>
  </sheetData>
  <mergeCells count="51">
    <mergeCell ref="B51:B65"/>
    <mergeCell ref="A32:B32"/>
    <mergeCell ref="B111:B120"/>
    <mergeCell ref="B104:B106"/>
    <mergeCell ref="B107:B110"/>
    <mergeCell ref="A133:E133"/>
    <mergeCell ref="A111:A120"/>
    <mergeCell ref="A135:A144"/>
    <mergeCell ref="B135:B144"/>
    <mergeCell ref="A122:E122"/>
    <mergeCell ref="A124:A131"/>
    <mergeCell ref="B124:B131"/>
    <mergeCell ref="A1:E2"/>
    <mergeCell ref="A3:E3"/>
    <mergeCell ref="D4:E4"/>
    <mergeCell ref="B39:B42"/>
    <mergeCell ref="A33:A103"/>
    <mergeCell ref="B33:B38"/>
    <mergeCell ref="B86:B103"/>
    <mergeCell ref="D5:E5"/>
    <mergeCell ref="A4:B6"/>
    <mergeCell ref="B66:B71"/>
    <mergeCell ref="B72:B85"/>
    <mergeCell ref="A26:B29"/>
    <mergeCell ref="D26:E26"/>
    <mergeCell ref="D29:E29"/>
    <mergeCell ref="A31:E31"/>
    <mergeCell ref="B43:B50"/>
    <mergeCell ref="A7:B14"/>
    <mergeCell ref="A15:B18"/>
    <mergeCell ref="A19:B25"/>
    <mergeCell ref="D25:E25"/>
    <mergeCell ref="D14:E14"/>
    <mergeCell ref="D15:E15"/>
    <mergeCell ref="D16:E16"/>
    <mergeCell ref="D17:E17"/>
    <mergeCell ref="D18:E18"/>
    <mergeCell ref="D19:E19"/>
    <mergeCell ref="D20:E20"/>
    <mergeCell ref="D21:E21"/>
    <mergeCell ref="D22:E22"/>
    <mergeCell ref="D27:E27"/>
    <mergeCell ref="D28:E28"/>
    <mergeCell ref="D11:E11"/>
    <mergeCell ref="D23:E23"/>
    <mergeCell ref="D24:E24"/>
    <mergeCell ref="D6:E6"/>
    <mergeCell ref="D7:E7"/>
    <mergeCell ref="D8:E8"/>
    <mergeCell ref="D9:E9"/>
    <mergeCell ref="D10:E10"/>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Sheet3!$F$2:$F$3</xm:f>
          </x14:formula1>
          <xm:sqref>D121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6"/>
  <sheetViews>
    <sheetView workbookViewId="0">
      <selection activeCell="G34" sqref="G34"/>
    </sheetView>
  </sheetViews>
  <sheetFormatPr defaultRowHeight="14.4" x14ac:dyDescent="0.3"/>
  <cols>
    <col min="1" max="1" width="16.44140625" customWidth="1"/>
    <col min="2" max="2" width="20.88671875" customWidth="1"/>
  </cols>
  <sheetData>
    <row r="1" spans="1:19" x14ac:dyDescent="0.3">
      <c r="A1" s="312" t="s">
        <v>332</v>
      </c>
      <c r="B1" s="312"/>
      <c r="C1" s="312"/>
      <c r="D1" s="312"/>
      <c r="E1" s="312"/>
      <c r="F1" s="312"/>
      <c r="G1" s="312"/>
      <c r="H1" s="312"/>
      <c r="I1" s="312"/>
      <c r="J1" s="312"/>
      <c r="K1" s="312"/>
      <c r="L1" s="312"/>
      <c r="M1" s="312"/>
      <c r="N1" s="312"/>
      <c r="O1" s="312"/>
      <c r="P1" s="312"/>
      <c r="Q1" s="312"/>
      <c r="R1" s="312"/>
      <c r="S1" s="312"/>
    </row>
    <row r="2" spans="1:19" x14ac:dyDescent="0.3">
      <c r="A2" s="312"/>
      <c r="B2" s="312"/>
      <c r="C2" s="312"/>
      <c r="D2" s="312"/>
      <c r="E2" s="312"/>
      <c r="F2" s="312"/>
      <c r="G2" s="312"/>
      <c r="H2" s="312"/>
      <c r="I2" s="312"/>
      <c r="J2" s="312"/>
      <c r="K2" s="312"/>
      <c r="L2" s="312"/>
      <c r="M2" s="312"/>
      <c r="N2" s="312"/>
      <c r="O2" s="312"/>
      <c r="P2" s="312"/>
      <c r="Q2" s="312"/>
      <c r="R2" s="312"/>
      <c r="S2" s="312"/>
    </row>
    <row r="3" spans="1:19" x14ac:dyDescent="0.3">
      <c r="A3" s="312"/>
      <c r="B3" s="312"/>
      <c r="C3" s="312"/>
      <c r="D3" s="312"/>
      <c r="E3" s="312"/>
      <c r="F3" s="312"/>
      <c r="G3" s="312"/>
      <c r="H3" s="312"/>
      <c r="I3" s="312"/>
      <c r="J3" s="312"/>
      <c r="K3" s="312"/>
      <c r="L3" s="312"/>
      <c r="M3" s="312"/>
      <c r="N3" s="312"/>
      <c r="O3" s="312"/>
      <c r="P3" s="312"/>
      <c r="Q3" s="312"/>
      <c r="R3" s="312"/>
      <c r="S3" s="312"/>
    </row>
    <row r="4" spans="1:19" x14ac:dyDescent="0.3">
      <c r="A4" s="312"/>
      <c r="B4" s="312"/>
      <c r="C4" s="312"/>
      <c r="D4" s="312"/>
      <c r="E4" s="312"/>
      <c r="F4" s="312"/>
      <c r="G4" s="312"/>
      <c r="H4" s="312"/>
      <c r="I4" s="312"/>
      <c r="J4" s="312"/>
      <c r="K4" s="312"/>
      <c r="L4" s="312"/>
      <c r="M4" s="312"/>
      <c r="N4" s="312"/>
      <c r="O4" s="312"/>
      <c r="P4" s="312"/>
      <c r="Q4" s="312"/>
      <c r="R4" s="312"/>
      <c r="S4" s="312"/>
    </row>
    <row r="6" spans="1:19" x14ac:dyDescent="0.3">
      <c r="B6" s="87"/>
    </row>
  </sheetData>
  <mergeCells count="1">
    <mergeCell ref="A1:S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I5"/>
  <sheetViews>
    <sheetView workbookViewId="0">
      <selection activeCell="I2" sqref="I2"/>
    </sheetView>
  </sheetViews>
  <sheetFormatPr defaultRowHeight="14.4" x14ac:dyDescent="0.3"/>
  <cols>
    <col min="2" max="2" width="30.77734375" customWidth="1"/>
    <col min="3" max="3" width="18.33203125" customWidth="1"/>
    <col min="4" max="4" width="21.33203125" customWidth="1"/>
    <col min="5" max="5" width="12.21875" customWidth="1"/>
    <col min="6" max="6" width="17.44140625" customWidth="1"/>
  </cols>
  <sheetData>
    <row r="1" spans="2:9" ht="41.4" x14ac:dyDescent="0.3">
      <c r="B1" s="8" t="s">
        <v>4</v>
      </c>
      <c r="C1" s="10" t="s">
        <v>5</v>
      </c>
      <c r="D1" s="9" t="s">
        <v>16</v>
      </c>
      <c r="E1" s="9" t="s">
        <v>20</v>
      </c>
      <c r="F1" s="9" t="s">
        <v>21</v>
      </c>
      <c r="H1" s="21" t="s">
        <v>37</v>
      </c>
      <c r="I1" s="21" t="s">
        <v>51</v>
      </c>
    </row>
    <row r="2" spans="2:9" x14ac:dyDescent="0.3">
      <c r="B2" t="s">
        <v>17</v>
      </c>
      <c r="C2" s="4" t="s">
        <v>2</v>
      </c>
      <c r="D2" s="2" t="s">
        <v>6</v>
      </c>
      <c r="E2" s="11" t="s">
        <v>24</v>
      </c>
      <c r="F2" s="11" t="s">
        <v>22</v>
      </c>
      <c r="G2" s="11" t="s">
        <v>13</v>
      </c>
      <c r="H2" s="11" t="s">
        <v>49</v>
      </c>
    </row>
    <row r="3" spans="2:9" x14ac:dyDescent="0.3">
      <c r="B3" t="s">
        <v>18</v>
      </c>
      <c r="C3" s="4" t="s">
        <v>3</v>
      </c>
      <c r="D3" s="2" t="s">
        <v>9</v>
      </c>
      <c r="E3" s="11" t="s">
        <v>25</v>
      </c>
      <c r="F3" s="11" t="s">
        <v>23</v>
      </c>
      <c r="G3" s="11" t="s">
        <v>14</v>
      </c>
      <c r="H3" s="11" t="s">
        <v>50</v>
      </c>
    </row>
    <row r="4" spans="2:9" x14ac:dyDescent="0.3">
      <c r="D4" s="2" t="s">
        <v>7</v>
      </c>
    </row>
    <row r="5" spans="2:9" x14ac:dyDescent="0.3">
      <c r="D5" s="2" t="s">
        <v>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L15"/>
  <sheetViews>
    <sheetView workbookViewId="0">
      <selection activeCell="K14" sqref="K14"/>
    </sheetView>
  </sheetViews>
  <sheetFormatPr defaultRowHeight="14.4" x14ac:dyDescent="0.3"/>
  <cols>
    <col min="2" max="2" width="14.21875" customWidth="1"/>
    <col min="5" max="5" width="10.5546875" customWidth="1"/>
  </cols>
  <sheetData>
    <row r="1" spans="2:12" x14ac:dyDescent="0.3">
      <c r="B1" s="2"/>
      <c r="C1" s="12" t="s">
        <v>28</v>
      </c>
      <c r="D1" s="12" t="s">
        <v>27</v>
      </c>
      <c r="E1" s="14" t="s">
        <v>30</v>
      </c>
      <c r="F1" s="15" t="s">
        <v>32</v>
      </c>
      <c r="G1" s="15" t="s">
        <v>33</v>
      </c>
      <c r="H1" s="15" t="s">
        <v>34</v>
      </c>
      <c r="I1" s="15" t="s">
        <v>35</v>
      </c>
    </row>
    <row r="2" spans="2:12" x14ac:dyDescent="0.3">
      <c r="B2" s="4" t="s">
        <v>26</v>
      </c>
      <c r="C2" s="12"/>
      <c r="D2" s="12">
        <f>C2*1000</f>
        <v>0</v>
      </c>
      <c r="E2" s="13">
        <f>C2/3600</f>
        <v>0</v>
      </c>
      <c r="F2" s="2"/>
      <c r="G2" s="2"/>
      <c r="H2" s="2"/>
      <c r="I2" s="2"/>
    </row>
    <row r="3" spans="2:12" x14ac:dyDescent="0.3">
      <c r="B3" s="2" t="s">
        <v>31</v>
      </c>
      <c r="C3" s="12" t="s">
        <v>36</v>
      </c>
      <c r="D3" s="12" t="s">
        <v>36</v>
      </c>
      <c r="E3" s="12" t="s">
        <v>36</v>
      </c>
      <c r="F3" s="12"/>
      <c r="G3" s="12">
        <f>F3*100</f>
        <v>0</v>
      </c>
      <c r="H3" s="12">
        <f>G3*10</f>
        <v>0</v>
      </c>
      <c r="I3" s="12">
        <f>F3*10</f>
        <v>0</v>
      </c>
    </row>
    <row r="5" spans="2:12" x14ac:dyDescent="0.3">
      <c r="C5" t="s">
        <v>32</v>
      </c>
      <c r="D5" t="s">
        <v>33</v>
      </c>
      <c r="E5" t="s">
        <v>137</v>
      </c>
      <c r="F5" t="s">
        <v>34</v>
      </c>
    </row>
    <row r="6" spans="2:12" x14ac:dyDescent="0.3">
      <c r="B6" t="s">
        <v>134</v>
      </c>
      <c r="C6">
        <v>1</v>
      </c>
      <c r="D6">
        <v>100</v>
      </c>
      <c r="E6">
        <f>D6/2.54</f>
        <v>39.370078740157481</v>
      </c>
      <c r="F6">
        <f>D6*10</f>
        <v>1000</v>
      </c>
      <c r="J6" t="s">
        <v>134</v>
      </c>
      <c r="K6" t="s">
        <v>33</v>
      </c>
      <c r="L6" t="s">
        <v>32</v>
      </c>
    </row>
    <row r="7" spans="2:12" x14ac:dyDescent="0.3">
      <c r="B7" t="s">
        <v>31</v>
      </c>
      <c r="J7" t="s">
        <v>31</v>
      </c>
      <c r="K7" t="s">
        <v>35</v>
      </c>
      <c r="L7" t="s">
        <v>29</v>
      </c>
    </row>
    <row r="8" spans="2:12" x14ac:dyDescent="0.3">
      <c r="B8" t="s">
        <v>135</v>
      </c>
      <c r="J8" t="s">
        <v>135</v>
      </c>
      <c r="K8" t="s">
        <v>138</v>
      </c>
      <c r="L8" t="s">
        <v>115</v>
      </c>
    </row>
    <row r="9" spans="2:12" x14ac:dyDescent="0.3">
      <c r="C9" t="s">
        <v>26</v>
      </c>
      <c r="D9" t="s">
        <v>84</v>
      </c>
      <c r="J9" t="s">
        <v>26</v>
      </c>
      <c r="K9" t="s">
        <v>34</v>
      </c>
      <c r="L9" t="s">
        <v>95</v>
      </c>
    </row>
    <row r="10" spans="2:12" x14ac:dyDescent="0.3">
      <c r="B10" t="s">
        <v>138</v>
      </c>
      <c r="D10" t="s">
        <v>140</v>
      </c>
      <c r="J10" t="s">
        <v>193</v>
      </c>
      <c r="K10" t="s">
        <v>140</v>
      </c>
      <c r="L10" t="s">
        <v>105</v>
      </c>
    </row>
    <row r="11" spans="2:12" x14ac:dyDescent="0.3">
      <c r="B11" t="s">
        <v>139</v>
      </c>
      <c r="D11" t="s">
        <v>27</v>
      </c>
      <c r="J11" t="s">
        <v>94</v>
      </c>
      <c r="K11" t="s">
        <v>194</v>
      </c>
    </row>
    <row r="12" spans="2:12" x14ac:dyDescent="0.3">
      <c r="B12" t="s">
        <v>34</v>
      </c>
      <c r="D12" t="s">
        <v>29</v>
      </c>
      <c r="J12" t="s">
        <v>104</v>
      </c>
      <c r="K12" t="s">
        <v>27</v>
      </c>
    </row>
    <row r="13" spans="2:12" x14ac:dyDescent="0.3">
      <c r="K13" t="s">
        <v>142</v>
      </c>
    </row>
    <row r="14" spans="2:12" x14ac:dyDescent="0.3">
      <c r="K14" t="s">
        <v>204</v>
      </c>
    </row>
    <row r="15" spans="2:12" x14ac:dyDescent="0.3">
      <c r="K15"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5"/>
  <sheetViews>
    <sheetView showGridLines="0" tabSelected="1" zoomScale="85" zoomScaleNormal="85" workbookViewId="0">
      <selection activeCell="B10" sqref="B10"/>
    </sheetView>
  </sheetViews>
  <sheetFormatPr defaultColWidth="8.77734375" defaultRowHeight="15.6" x14ac:dyDescent="0.3"/>
  <cols>
    <col min="1" max="1" width="6.77734375" style="116" customWidth="1"/>
    <col min="2" max="2" width="51.77734375" style="116" customWidth="1"/>
    <col min="3" max="3" width="29.33203125" style="116" customWidth="1"/>
    <col min="4" max="4" width="32.44140625" style="116" customWidth="1"/>
    <col min="5" max="5" width="24.44140625" style="116" customWidth="1"/>
    <col min="6" max="6" width="38.6640625" style="116" customWidth="1"/>
    <col min="7" max="7" width="15.109375" style="116" customWidth="1"/>
    <col min="8" max="8" width="21.109375" style="116" customWidth="1"/>
    <col min="9" max="9" width="45" style="116" customWidth="1"/>
    <col min="10" max="10" width="19.109375" style="116" customWidth="1"/>
    <col min="11" max="11" width="28.77734375" style="116" customWidth="1"/>
    <col min="12" max="12" width="8.77734375" style="116" customWidth="1"/>
    <col min="13" max="13" width="31.109375" style="116" customWidth="1"/>
    <col min="14" max="17" width="8.77734375" style="116" customWidth="1"/>
    <col min="18" max="16384" width="8.77734375" style="116"/>
  </cols>
  <sheetData>
    <row r="1" spans="1:13" ht="14.55" customHeight="1" x14ac:dyDescent="0.3">
      <c r="A1" s="353" t="s">
        <v>141</v>
      </c>
      <c r="B1" s="354"/>
      <c r="C1" s="354"/>
      <c r="D1" s="354"/>
      <c r="E1" s="355"/>
    </row>
    <row r="2" spans="1:13" ht="16.05" customHeight="1" thickBot="1" x14ac:dyDescent="0.35">
      <c r="A2" s="356"/>
      <c r="B2" s="357"/>
      <c r="C2" s="357"/>
      <c r="D2" s="357"/>
      <c r="E2" s="358"/>
    </row>
    <row r="3" spans="1:13" ht="16.2" thickBot="1" x14ac:dyDescent="0.35">
      <c r="A3" s="141"/>
      <c r="B3" s="142"/>
      <c r="C3" s="143" t="s">
        <v>64</v>
      </c>
      <c r="D3" s="144" t="s">
        <v>65</v>
      </c>
      <c r="E3" s="145" t="s">
        <v>66</v>
      </c>
      <c r="G3" s="331" t="s">
        <v>195</v>
      </c>
      <c r="H3" s="332"/>
      <c r="I3" s="332"/>
      <c r="J3" s="332"/>
      <c r="K3" s="333"/>
    </row>
    <row r="4" spans="1:13" x14ac:dyDescent="0.3">
      <c r="A4" s="146">
        <v>1</v>
      </c>
      <c r="B4" s="147" t="s">
        <v>130</v>
      </c>
      <c r="C4" s="148" t="s">
        <v>32</v>
      </c>
      <c r="D4" s="149">
        <v>86.7</v>
      </c>
      <c r="E4" s="150" t="s">
        <v>201</v>
      </c>
      <c r="G4" s="151"/>
      <c r="H4" s="152"/>
      <c r="I4" s="152"/>
      <c r="J4" s="152"/>
      <c r="K4" s="153"/>
    </row>
    <row r="5" spans="1:13" x14ac:dyDescent="0.3">
      <c r="A5" s="154">
        <v>2</v>
      </c>
      <c r="B5" s="155" t="s">
        <v>164</v>
      </c>
      <c r="C5" s="156" t="s">
        <v>32</v>
      </c>
      <c r="D5" s="157">
        <f>0.0245*2</f>
        <v>4.9000000000000002E-2</v>
      </c>
      <c r="E5" s="158" t="s">
        <v>202</v>
      </c>
      <c r="G5" s="159"/>
      <c r="H5" s="160" t="s">
        <v>104</v>
      </c>
      <c r="I5" s="161"/>
      <c r="J5" s="161"/>
      <c r="K5" s="162"/>
    </row>
    <row r="6" spans="1:13" x14ac:dyDescent="0.3">
      <c r="A6" s="154">
        <v>3</v>
      </c>
      <c r="B6" s="155" t="s">
        <v>26</v>
      </c>
      <c r="C6" s="156" t="s">
        <v>29</v>
      </c>
      <c r="D6" s="157">
        <v>3.3300000000000001E-3</v>
      </c>
      <c r="E6" s="158" t="s">
        <v>201</v>
      </c>
      <c r="F6" s="116">
        <f>12000/60</f>
        <v>200</v>
      </c>
      <c r="G6" s="159"/>
      <c r="H6" s="161"/>
      <c r="I6" s="161"/>
      <c r="J6" s="161"/>
      <c r="K6" s="162"/>
    </row>
    <row r="7" spans="1:13" x14ac:dyDescent="0.3">
      <c r="A7" s="154">
        <v>4</v>
      </c>
      <c r="B7" s="155" t="s">
        <v>63</v>
      </c>
      <c r="C7" s="156" t="s">
        <v>95</v>
      </c>
      <c r="D7" s="163">
        <v>1005</v>
      </c>
      <c r="E7" s="158" t="s">
        <v>251</v>
      </c>
      <c r="F7" s="116">
        <f>F6/60</f>
        <v>3.3333333333333335</v>
      </c>
      <c r="G7" s="159"/>
      <c r="H7" s="156">
        <v>0.02</v>
      </c>
      <c r="I7" s="164" t="s">
        <v>136</v>
      </c>
      <c r="J7" s="156">
        <f>IF(AND(H8="Inches",J8="m"),(H7*2.54)/100,IF(AND(H8="cm",J8="m"),H7/100, IF(AND(H8="mm",J8="m"),H7/1000,IF(AND(H8="dm",J8="m"),H7/10,IF(AND(H8="L/min",J8="m3/s"),H7/60000,IF(AND(H8="L/sec",J8="m3/s"),H7/1000,IF(AND(H8="L/hr",J8="m3/s"),H7/3600000,IF(AND(H8="L",J8="m3"),H7/1000,IF(AND(H8="g/ml",J8="kg/m3"),H7*1000,IF(AND(H8="cP",J8="kg/m-s"),H7/1000," "))))))))))</f>
        <v>2.0000000000000002E-5</v>
      </c>
      <c r="K7" s="162"/>
    </row>
    <row r="8" spans="1:13" ht="31.2" x14ac:dyDescent="0.3">
      <c r="A8" s="154">
        <v>5</v>
      </c>
      <c r="B8" s="155" t="s">
        <v>131</v>
      </c>
      <c r="C8" s="156" t="s">
        <v>105</v>
      </c>
      <c r="D8" s="163">
        <v>6.9999999999999999E-4</v>
      </c>
      <c r="E8" s="158" t="s">
        <v>203</v>
      </c>
      <c r="G8" s="159"/>
      <c r="H8" s="165" t="s">
        <v>205</v>
      </c>
      <c r="I8" s="161"/>
      <c r="J8" s="165" t="s">
        <v>105</v>
      </c>
      <c r="K8" s="162"/>
    </row>
    <row r="9" spans="1:13" ht="15" customHeight="1" thickBot="1" x14ac:dyDescent="0.35">
      <c r="A9" s="154">
        <v>6</v>
      </c>
      <c r="B9" s="166" t="s">
        <v>52</v>
      </c>
      <c r="C9" s="167" t="s">
        <v>32</v>
      </c>
      <c r="D9" s="157">
        <v>1</v>
      </c>
      <c r="E9" s="158"/>
      <c r="G9" s="168"/>
      <c r="H9" s="169"/>
      <c r="I9" s="169"/>
      <c r="J9" s="169"/>
      <c r="K9" s="170"/>
    </row>
    <row r="10" spans="1:13" x14ac:dyDescent="0.3">
      <c r="A10" s="154">
        <v>7</v>
      </c>
      <c r="B10" s="166" t="s">
        <v>133</v>
      </c>
      <c r="C10" s="167" t="s">
        <v>59</v>
      </c>
      <c r="D10" s="157">
        <v>1</v>
      </c>
      <c r="E10" s="158"/>
    </row>
    <row r="11" spans="1:13" x14ac:dyDescent="0.3">
      <c r="A11" s="154">
        <v>8</v>
      </c>
      <c r="B11" s="166" t="s">
        <v>53</v>
      </c>
      <c r="C11" s="167" t="s">
        <v>32</v>
      </c>
      <c r="D11" s="157">
        <v>0</v>
      </c>
      <c r="E11" s="158"/>
      <c r="F11" s="133"/>
      <c r="G11" s="140"/>
      <c r="H11" s="140"/>
      <c r="I11" s="140"/>
      <c r="J11" s="140"/>
      <c r="K11" s="140"/>
      <c r="L11" s="140"/>
      <c r="M11" s="133"/>
    </row>
    <row r="12" spans="1:13" ht="27" customHeight="1" thickBot="1" x14ac:dyDescent="0.35">
      <c r="A12" s="171">
        <v>9</v>
      </c>
      <c r="B12" s="172" t="s">
        <v>406</v>
      </c>
      <c r="C12" s="173" t="s">
        <v>132</v>
      </c>
      <c r="D12" s="174">
        <v>73</v>
      </c>
      <c r="E12" s="175" t="s">
        <v>206</v>
      </c>
      <c r="F12" s="133"/>
      <c r="G12" s="140"/>
      <c r="H12" s="140"/>
      <c r="I12" s="140"/>
      <c r="J12" s="140"/>
      <c r="K12" s="140"/>
      <c r="L12" s="140"/>
      <c r="M12" s="133"/>
    </row>
    <row r="13" spans="1:13" x14ac:dyDescent="0.3">
      <c r="F13" s="133"/>
      <c r="G13" s="140"/>
      <c r="H13" s="140"/>
      <c r="I13" s="140"/>
      <c r="J13" s="140"/>
      <c r="K13" s="140"/>
      <c r="L13" s="140"/>
      <c r="M13" s="133"/>
    </row>
    <row r="14" spans="1:13" x14ac:dyDescent="0.3">
      <c r="F14" s="133"/>
      <c r="G14" s="140"/>
      <c r="H14" s="176"/>
      <c r="I14" s="176"/>
      <c r="J14" s="176"/>
      <c r="K14" s="140"/>
      <c r="L14" s="140"/>
      <c r="M14" s="133"/>
    </row>
    <row r="15" spans="1:13" x14ac:dyDescent="0.3">
      <c r="F15" s="133"/>
      <c r="G15" s="140"/>
      <c r="H15" s="176"/>
      <c r="I15" s="140"/>
      <c r="J15" s="176"/>
      <c r="K15" s="140"/>
      <c r="L15" s="140"/>
      <c r="M15" s="133"/>
    </row>
    <row r="16" spans="1:13" x14ac:dyDescent="0.3">
      <c r="F16" s="133"/>
      <c r="G16" s="140"/>
      <c r="H16" s="140"/>
      <c r="I16" s="140"/>
      <c r="J16" s="140"/>
      <c r="K16" s="140"/>
      <c r="L16" s="140"/>
      <c r="M16" s="133"/>
    </row>
    <row r="17" spans="1:14" s="133" customFormat="1" ht="16.2" thickBot="1" x14ac:dyDescent="0.35">
      <c r="A17" s="330"/>
      <c r="B17" s="330"/>
      <c r="C17" s="330"/>
      <c r="D17" s="330"/>
      <c r="E17" s="330"/>
      <c r="F17" s="330"/>
      <c r="G17" s="330"/>
      <c r="H17" s="330"/>
    </row>
    <row r="18" spans="1:14" ht="16.2" thickBot="1" x14ac:dyDescent="0.35">
      <c r="A18" s="360" t="s">
        <v>149</v>
      </c>
      <c r="B18" s="361"/>
      <c r="C18" s="361"/>
      <c r="D18" s="361"/>
      <c r="E18" s="361"/>
      <c r="F18" s="361"/>
      <c r="G18" s="361"/>
      <c r="H18" s="361"/>
      <c r="I18" s="361"/>
      <c r="J18" s="361"/>
      <c r="K18" s="361"/>
      <c r="L18" s="361"/>
      <c r="M18" s="361"/>
      <c r="N18" s="362"/>
    </row>
    <row r="19" spans="1:14" ht="15" customHeight="1" thickBot="1" x14ac:dyDescent="0.35">
      <c r="A19" s="363" t="s">
        <v>159</v>
      </c>
      <c r="B19" s="364"/>
      <c r="C19" s="364"/>
      <c r="D19" s="364"/>
      <c r="E19" s="364"/>
      <c r="F19" s="364"/>
      <c r="G19" s="365"/>
      <c r="H19" s="366" t="s">
        <v>160</v>
      </c>
      <c r="I19" s="367"/>
      <c r="J19" s="367"/>
      <c r="K19" s="367"/>
      <c r="L19" s="367"/>
      <c r="M19" s="367"/>
      <c r="N19" s="368"/>
    </row>
    <row r="20" spans="1:14" s="133" customFormat="1" ht="16.2" thickBot="1" x14ac:dyDescent="0.35">
      <c r="A20" s="177"/>
      <c r="B20" s="177"/>
      <c r="C20" s="177"/>
      <c r="D20" s="177"/>
      <c r="E20" s="177"/>
      <c r="F20" s="140"/>
      <c r="G20" s="178"/>
      <c r="H20" s="179"/>
      <c r="I20" s="140"/>
      <c r="J20" s="140"/>
      <c r="K20" s="140"/>
      <c r="L20" s="140"/>
      <c r="M20" s="140"/>
      <c r="N20" s="178"/>
    </row>
    <row r="21" spans="1:14" ht="16.2" thickBot="1" x14ac:dyDescent="0.35">
      <c r="A21" s="180"/>
      <c r="B21" s="317" t="s">
        <v>144</v>
      </c>
      <c r="C21" s="318"/>
      <c r="D21" s="319"/>
      <c r="E21" s="181"/>
      <c r="F21" s="181"/>
      <c r="G21" s="182"/>
      <c r="H21" s="180"/>
      <c r="I21" s="317" t="s">
        <v>144</v>
      </c>
      <c r="J21" s="318"/>
      <c r="K21" s="319"/>
      <c r="L21" s="181"/>
      <c r="M21" s="181"/>
      <c r="N21" s="182"/>
    </row>
    <row r="22" spans="1:14" ht="46.5" customHeight="1" x14ac:dyDescent="0.3">
      <c r="A22" s="180"/>
      <c r="B22" s="183" t="s">
        <v>146</v>
      </c>
      <c r="C22" s="184">
        <v>72.5</v>
      </c>
      <c r="D22" s="185"/>
      <c r="E22" s="181"/>
      <c r="F22" s="181"/>
      <c r="G22" s="182"/>
      <c r="H22" s="180"/>
      <c r="I22" s="183" t="s">
        <v>146</v>
      </c>
      <c r="J22" s="184">
        <v>72</v>
      </c>
      <c r="K22" s="185"/>
      <c r="L22" s="181"/>
      <c r="M22" s="181"/>
      <c r="N22" s="182"/>
    </row>
    <row r="23" spans="1:14" x14ac:dyDescent="0.3">
      <c r="A23" s="180"/>
      <c r="B23" s="186" t="s">
        <v>147</v>
      </c>
      <c r="C23" s="187">
        <v>15</v>
      </c>
      <c r="D23" s="188"/>
      <c r="E23" s="181"/>
      <c r="F23" s="181"/>
      <c r="G23" s="182"/>
      <c r="H23" s="180"/>
      <c r="I23" s="186" t="s">
        <v>147</v>
      </c>
      <c r="J23" s="187">
        <v>15</v>
      </c>
      <c r="K23" s="188"/>
      <c r="L23" s="181"/>
      <c r="M23" s="181"/>
      <c r="N23" s="182"/>
    </row>
    <row r="24" spans="1:14" x14ac:dyDescent="0.3">
      <c r="A24" s="180"/>
      <c r="B24" s="186" t="s">
        <v>145</v>
      </c>
      <c r="C24" s="187">
        <v>6.3</v>
      </c>
      <c r="D24" s="188"/>
      <c r="E24" s="181"/>
      <c r="F24" s="181"/>
      <c r="G24" s="182"/>
      <c r="H24" s="180"/>
      <c r="I24" s="186" t="s">
        <v>145</v>
      </c>
      <c r="J24" s="187">
        <v>6.3</v>
      </c>
      <c r="K24" s="188"/>
      <c r="L24" s="181"/>
      <c r="M24" s="181"/>
      <c r="N24" s="182"/>
    </row>
    <row r="25" spans="1:14" ht="78" x14ac:dyDescent="0.3">
      <c r="A25" s="180"/>
      <c r="B25" s="186" t="s">
        <v>148</v>
      </c>
      <c r="C25" s="187">
        <f>D12</f>
        <v>73</v>
      </c>
      <c r="D25" s="189" t="s">
        <v>232</v>
      </c>
      <c r="E25" s="181"/>
      <c r="F25" s="181"/>
      <c r="G25" s="182"/>
      <c r="H25" s="180"/>
      <c r="I25" s="186" t="s">
        <v>148</v>
      </c>
      <c r="J25" s="187">
        <f>D12</f>
        <v>73</v>
      </c>
      <c r="K25" s="189" t="s">
        <v>232</v>
      </c>
      <c r="L25" s="181"/>
      <c r="M25" s="181"/>
      <c r="N25" s="182"/>
    </row>
    <row r="26" spans="1:14" ht="40.5" customHeight="1" thickBot="1" x14ac:dyDescent="0.35">
      <c r="A26" s="180"/>
      <c r="B26" s="190" t="s">
        <v>248</v>
      </c>
      <c r="C26" s="191">
        <f>C23*((10^((C22-C25)/C24)))</f>
        <v>12.494709971487401</v>
      </c>
      <c r="D26" s="192" t="s">
        <v>0</v>
      </c>
      <c r="E26" s="181"/>
      <c r="F26" s="181"/>
      <c r="G26" s="182"/>
      <c r="H26" s="180"/>
      <c r="I26" s="193" t="s">
        <v>247</v>
      </c>
      <c r="J26" s="191">
        <f>J23*((10^((J22-J25)/J24)))</f>
        <v>10.40785181810578</v>
      </c>
      <c r="K26" s="192" t="s">
        <v>0</v>
      </c>
      <c r="L26" s="181"/>
      <c r="M26" s="181"/>
      <c r="N26" s="182"/>
    </row>
    <row r="27" spans="1:14" x14ac:dyDescent="0.3">
      <c r="A27" s="180"/>
      <c r="B27" s="181"/>
      <c r="C27" s="181"/>
      <c r="D27" s="181"/>
      <c r="E27" s="181"/>
      <c r="F27" s="181"/>
      <c r="G27" s="182"/>
      <c r="H27" s="180"/>
      <c r="I27" s="181"/>
      <c r="J27" s="181"/>
      <c r="K27" s="181"/>
      <c r="L27" s="181"/>
      <c r="M27" s="181"/>
      <c r="N27" s="182"/>
    </row>
    <row r="28" spans="1:14" ht="16.2" thickBot="1" x14ac:dyDescent="0.35">
      <c r="A28" s="180"/>
      <c r="B28" s="181"/>
      <c r="C28" s="181"/>
      <c r="D28" s="181"/>
      <c r="E28" s="181"/>
      <c r="F28" s="181"/>
      <c r="G28" s="182"/>
      <c r="H28" s="180"/>
      <c r="I28" s="181"/>
      <c r="J28" s="181"/>
      <c r="K28" s="181"/>
      <c r="L28" s="181"/>
      <c r="M28" s="181"/>
      <c r="N28" s="182"/>
    </row>
    <row r="29" spans="1:14" ht="16.2" thickBot="1" x14ac:dyDescent="0.35">
      <c r="A29" s="180"/>
      <c r="B29" s="317" t="s">
        <v>163</v>
      </c>
      <c r="C29" s="318"/>
      <c r="D29" s="319"/>
      <c r="E29" s="181"/>
      <c r="F29" s="181"/>
      <c r="G29" s="182"/>
      <c r="H29" s="180"/>
      <c r="I29" s="317" t="s">
        <v>163</v>
      </c>
      <c r="J29" s="318"/>
      <c r="K29" s="319"/>
      <c r="L29" s="181"/>
      <c r="M29" s="181"/>
      <c r="N29" s="182"/>
    </row>
    <row r="30" spans="1:14" ht="14.55" customHeight="1" x14ac:dyDescent="0.3">
      <c r="A30" s="180"/>
      <c r="B30" s="183" t="s">
        <v>207</v>
      </c>
      <c r="C30" s="184">
        <f>D6</f>
        <v>3.3300000000000001E-3</v>
      </c>
      <c r="D30" s="185"/>
      <c r="E30" s="181"/>
      <c r="F30" s="181"/>
      <c r="G30" s="182"/>
      <c r="H30" s="180"/>
      <c r="I30" s="183" t="s">
        <v>207</v>
      </c>
      <c r="J30" s="184">
        <f>D6</f>
        <v>3.3300000000000001E-3</v>
      </c>
      <c r="K30" s="185"/>
      <c r="L30" s="181"/>
      <c r="M30" s="181"/>
      <c r="N30" s="182"/>
    </row>
    <row r="31" spans="1:14" ht="14.55" customHeight="1" x14ac:dyDescent="0.3">
      <c r="A31" s="180"/>
      <c r="B31" s="186" t="s">
        <v>150</v>
      </c>
      <c r="C31" s="187">
        <f>D5/2</f>
        <v>2.4500000000000001E-2</v>
      </c>
      <c r="D31" s="188"/>
      <c r="E31" s="181"/>
      <c r="F31" s="181"/>
      <c r="G31" s="182"/>
      <c r="H31" s="180"/>
      <c r="I31" s="186" t="s">
        <v>150</v>
      </c>
      <c r="J31" s="187">
        <f>D5/2</f>
        <v>2.4500000000000001E-2</v>
      </c>
      <c r="K31" s="188"/>
      <c r="L31" s="181"/>
      <c r="M31" s="181"/>
      <c r="N31" s="182"/>
    </row>
    <row r="32" spans="1:14" ht="15" customHeight="1" x14ac:dyDescent="0.3">
      <c r="A32" s="180"/>
      <c r="B32" s="186" t="s">
        <v>151</v>
      </c>
      <c r="C32" s="187">
        <f>PI()*(C31^2)</f>
        <v>1.8857409903172736E-3</v>
      </c>
      <c r="D32" s="188"/>
      <c r="E32" s="181"/>
      <c r="F32" s="181"/>
      <c r="G32" s="182"/>
      <c r="H32" s="180"/>
      <c r="I32" s="186" t="s">
        <v>151</v>
      </c>
      <c r="J32" s="187">
        <f>PI()*(J31^2)</f>
        <v>1.8857409903172736E-3</v>
      </c>
      <c r="K32" s="188"/>
      <c r="L32" s="181"/>
      <c r="M32" s="181"/>
      <c r="N32" s="182"/>
    </row>
    <row r="33" spans="1:14" ht="31.05" customHeight="1" x14ac:dyDescent="0.3">
      <c r="A33" s="180"/>
      <c r="B33" s="337" t="s">
        <v>407</v>
      </c>
      <c r="C33" s="338"/>
      <c r="D33" s="339"/>
      <c r="E33" s="181"/>
      <c r="F33" s="181"/>
      <c r="G33" s="182"/>
      <c r="H33" s="180"/>
      <c r="I33" s="337" t="s">
        <v>407</v>
      </c>
      <c r="J33" s="338"/>
      <c r="K33" s="339"/>
      <c r="L33" s="181"/>
      <c r="M33" s="181"/>
      <c r="N33" s="182"/>
    </row>
    <row r="34" spans="1:14" ht="24" customHeight="1" thickBot="1" x14ac:dyDescent="0.35">
      <c r="A34" s="180"/>
      <c r="B34" s="193" t="s">
        <v>209</v>
      </c>
      <c r="C34" s="191">
        <f>C30/C32</f>
        <v>1.7658840832853357</v>
      </c>
      <c r="D34" s="192"/>
      <c r="E34" s="181"/>
      <c r="F34" s="181"/>
      <c r="G34" s="182"/>
      <c r="H34" s="180"/>
      <c r="I34" s="193" t="s">
        <v>209</v>
      </c>
      <c r="J34" s="191">
        <f>J30/J32</f>
        <v>1.7658840832853357</v>
      </c>
      <c r="K34" s="192"/>
      <c r="L34" s="181"/>
      <c r="M34" s="181"/>
      <c r="N34" s="182"/>
    </row>
    <row r="35" spans="1:14" x14ac:dyDescent="0.3">
      <c r="A35" s="180"/>
      <c r="B35" s="181"/>
      <c r="C35" s="181"/>
      <c r="D35" s="181"/>
      <c r="E35" s="181"/>
      <c r="F35" s="181"/>
      <c r="G35" s="182"/>
      <c r="H35" s="180"/>
      <c r="I35" s="181"/>
      <c r="J35" s="181"/>
      <c r="K35" s="181"/>
      <c r="L35" s="181"/>
      <c r="M35" s="181"/>
      <c r="N35" s="182"/>
    </row>
    <row r="36" spans="1:14" ht="18" customHeight="1" thickBot="1" x14ac:dyDescent="0.35">
      <c r="A36" s="180"/>
      <c r="E36" s="181"/>
      <c r="F36" s="181"/>
      <c r="G36" s="182"/>
      <c r="H36" s="180"/>
      <c r="L36" s="181"/>
      <c r="M36" s="181"/>
      <c r="N36" s="182"/>
    </row>
    <row r="37" spans="1:14" ht="16.2" thickBot="1" x14ac:dyDescent="0.35">
      <c r="A37" s="180"/>
      <c r="B37" s="334" t="s">
        <v>157</v>
      </c>
      <c r="C37" s="335"/>
      <c r="D37" s="336"/>
      <c r="E37" s="181"/>
      <c r="F37" s="181"/>
      <c r="G37" s="182"/>
      <c r="H37" s="180"/>
      <c r="I37" s="334" t="s">
        <v>168</v>
      </c>
      <c r="J37" s="335"/>
      <c r="K37" s="336"/>
      <c r="L37" s="181"/>
      <c r="M37" s="181"/>
      <c r="N37" s="182"/>
    </row>
    <row r="38" spans="1:14" x14ac:dyDescent="0.3">
      <c r="A38" s="180"/>
      <c r="B38" s="183" t="s">
        <v>152</v>
      </c>
      <c r="C38" s="184">
        <f>D7</f>
        <v>1005</v>
      </c>
      <c r="D38" s="185"/>
      <c r="E38" s="181"/>
      <c r="F38" s="181"/>
      <c r="G38" s="182"/>
      <c r="H38" s="180"/>
      <c r="I38" s="183" t="s">
        <v>161</v>
      </c>
      <c r="J38" s="184">
        <f>D4</f>
        <v>86.7</v>
      </c>
      <c r="K38" s="185"/>
      <c r="L38" s="181"/>
      <c r="M38" s="181"/>
      <c r="N38" s="182"/>
    </row>
    <row r="39" spans="1:14" x14ac:dyDescent="0.3">
      <c r="A39" s="180"/>
      <c r="B39" s="186" t="s">
        <v>153</v>
      </c>
      <c r="C39" s="187">
        <f>D8</f>
        <v>6.9999999999999999E-4</v>
      </c>
      <c r="D39" s="188"/>
      <c r="E39" s="181"/>
      <c r="F39" s="181"/>
      <c r="G39" s="182"/>
      <c r="H39" s="180"/>
      <c r="I39" s="186" t="s">
        <v>162</v>
      </c>
      <c r="J39" s="187">
        <f>C34</f>
        <v>1.7658840832853357</v>
      </c>
      <c r="K39" s="188"/>
      <c r="L39" s="181"/>
      <c r="M39" s="181"/>
      <c r="N39" s="182"/>
    </row>
    <row r="40" spans="1:14" x14ac:dyDescent="0.3">
      <c r="A40" s="180"/>
      <c r="B40" s="186" t="s">
        <v>154</v>
      </c>
      <c r="C40" s="187">
        <f>C34</f>
        <v>1.7658840832853357</v>
      </c>
      <c r="D40" s="188"/>
      <c r="E40" s="181"/>
      <c r="F40" s="181"/>
      <c r="G40" s="182"/>
      <c r="H40" s="180"/>
      <c r="I40" s="186"/>
      <c r="J40" s="187"/>
      <c r="K40" s="188"/>
      <c r="L40" s="181"/>
      <c r="M40" s="181"/>
      <c r="N40" s="182"/>
    </row>
    <row r="41" spans="1:14" ht="16.2" thickBot="1" x14ac:dyDescent="0.35">
      <c r="A41" s="180"/>
      <c r="B41" s="194" t="s">
        <v>155</v>
      </c>
      <c r="C41" s="195">
        <f>D5</f>
        <v>4.9000000000000002E-2</v>
      </c>
      <c r="D41" s="196"/>
      <c r="E41" s="181"/>
      <c r="F41" s="181"/>
      <c r="G41" s="182"/>
      <c r="H41" s="180"/>
      <c r="I41" s="194"/>
      <c r="J41" s="195"/>
      <c r="K41" s="196"/>
      <c r="L41" s="181"/>
      <c r="M41" s="181"/>
      <c r="N41" s="182"/>
    </row>
    <row r="42" spans="1:14" ht="24.45" customHeight="1" thickBot="1" x14ac:dyDescent="0.35">
      <c r="A42" s="180"/>
      <c r="B42" s="327" t="s">
        <v>408</v>
      </c>
      <c r="C42" s="328"/>
      <c r="D42" s="329"/>
      <c r="E42" s="181"/>
      <c r="F42" s="181"/>
      <c r="G42" s="182"/>
      <c r="H42" s="180"/>
      <c r="I42" s="327" t="s">
        <v>409</v>
      </c>
      <c r="J42" s="328"/>
      <c r="K42" s="329"/>
      <c r="L42" s="181"/>
      <c r="M42" s="181"/>
      <c r="N42" s="182"/>
    </row>
    <row r="43" spans="1:14" ht="15.45" customHeight="1" x14ac:dyDescent="0.3">
      <c r="A43" s="180"/>
      <c r="B43" s="197" t="s">
        <v>156</v>
      </c>
      <c r="C43" s="198">
        <f>(C40*C41*C38)/C39</f>
        <v>124229.94525912336</v>
      </c>
      <c r="D43" s="199"/>
      <c r="E43" s="181"/>
      <c r="F43" s="181"/>
      <c r="G43" s="182"/>
      <c r="H43" s="180"/>
      <c r="I43" s="197" t="s">
        <v>221</v>
      </c>
      <c r="J43" s="200">
        <f>J38/J39</f>
        <v>49.097220378530821</v>
      </c>
      <c r="K43" s="201"/>
      <c r="L43" s="181"/>
      <c r="M43" s="181"/>
      <c r="N43" s="182"/>
    </row>
    <row r="44" spans="1:14" ht="16.2" thickBot="1" x14ac:dyDescent="0.35">
      <c r="A44" s="180"/>
      <c r="B44" s="202" t="s">
        <v>158</v>
      </c>
      <c r="C44" s="203">
        <f>IF(C43&gt;4000,0.83,IF(4000&lt;C43&lt;2100,0.73,0.5))</f>
        <v>0.83</v>
      </c>
      <c r="D44" s="204"/>
      <c r="E44" s="181"/>
      <c r="F44" s="181"/>
      <c r="G44" s="182"/>
      <c r="H44" s="180"/>
      <c r="I44" s="205" t="s">
        <v>158</v>
      </c>
      <c r="J44" s="206">
        <v>0.5</v>
      </c>
      <c r="K44" s="207"/>
      <c r="L44" s="181"/>
      <c r="M44" s="181"/>
      <c r="N44" s="182"/>
    </row>
    <row r="45" spans="1:14" ht="16.2" thickBot="1" x14ac:dyDescent="0.35">
      <c r="A45" s="180"/>
      <c r="B45" s="181"/>
      <c r="C45" s="181"/>
      <c r="D45" s="181"/>
      <c r="E45" s="181"/>
      <c r="F45" s="181"/>
      <c r="G45" s="182"/>
      <c r="H45" s="180"/>
      <c r="I45" s="202" t="s">
        <v>222</v>
      </c>
      <c r="J45" s="208">
        <f>J43*J44</f>
        <v>24.54861018926541</v>
      </c>
      <c r="K45" s="209"/>
      <c r="L45" s="181"/>
      <c r="M45" s="181"/>
      <c r="N45" s="182"/>
    </row>
    <row r="46" spans="1:14" ht="16.2" thickBot="1" x14ac:dyDescent="0.35">
      <c r="A46" s="180"/>
      <c r="B46" s="181"/>
      <c r="C46" s="181"/>
      <c r="D46" s="181"/>
      <c r="E46" s="181"/>
      <c r="F46" s="140"/>
      <c r="G46" s="178"/>
      <c r="H46" s="179"/>
      <c r="I46" s="181"/>
      <c r="J46" s="181"/>
      <c r="K46" s="181"/>
      <c r="L46" s="181"/>
      <c r="M46" s="181"/>
      <c r="N46" s="182"/>
    </row>
    <row r="47" spans="1:14" ht="16.2" thickBot="1" x14ac:dyDescent="0.35">
      <c r="A47" s="180"/>
      <c r="B47" s="334" t="s">
        <v>168</v>
      </c>
      <c r="C47" s="335"/>
      <c r="D47" s="336"/>
      <c r="E47" s="181"/>
      <c r="F47" s="210"/>
      <c r="G47" s="211"/>
      <c r="H47" s="212"/>
      <c r="I47" s="181"/>
      <c r="J47" s="181"/>
      <c r="K47" s="181"/>
      <c r="L47" s="181"/>
      <c r="M47" s="181"/>
      <c r="N47" s="182"/>
    </row>
    <row r="48" spans="1:14" x14ac:dyDescent="0.3">
      <c r="A48" s="180"/>
      <c r="B48" s="183" t="s">
        <v>165</v>
      </c>
      <c r="C48" s="184">
        <f>C32</f>
        <v>1.8857409903172736E-3</v>
      </c>
      <c r="D48" s="185"/>
      <c r="E48" s="181"/>
      <c r="F48" s="213"/>
      <c r="G48" s="214"/>
      <c r="H48" s="215"/>
      <c r="I48" s="181"/>
      <c r="J48" s="181"/>
      <c r="K48" s="181"/>
      <c r="L48" s="181"/>
      <c r="M48" s="181"/>
      <c r="N48" s="182"/>
    </row>
    <row r="49" spans="1:14" x14ac:dyDescent="0.3">
      <c r="A49" s="180"/>
      <c r="B49" s="186" t="s">
        <v>161</v>
      </c>
      <c r="C49" s="187">
        <f>D4</f>
        <v>86.7</v>
      </c>
      <c r="D49" s="188"/>
      <c r="E49" s="181"/>
      <c r="F49" s="213"/>
      <c r="G49" s="214"/>
      <c r="H49" s="215"/>
      <c r="I49" s="181"/>
      <c r="J49" s="181"/>
      <c r="K49" s="181"/>
      <c r="L49" s="181"/>
      <c r="M49" s="181"/>
      <c r="N49" s="182"/>
    </row>
    <row r="50" spans="1:14" x14ac:dyDescent="0.3">
      <c r="A50" s="180"/>
      <c r="B50" s="186" t="s">
        <v>167</v>
      </c>
      <c r="C50" s="187">
        <f>D6</f>
        <v>3.3300000000000001E-3</v>
      </c>
      <c r="D50" s="188"/>
      <c r="E50" s="181"/>
      <c r="F50" s="213"/>
      <c r="G50" s="214"/>
      <c r="H50" s="215"/>
      <c r="I50" s="181"/>
      <c r="J50" s="181"/>
      <c r="K50" s="181"/>
      <c r="L50" s="181"/>
      <c r="M50" s="181"/>
      <c r="N50" s="182"/>
    </row>
    <row r="51" spans="1:14" ht="16.2" thickBot="1" x14ac:dyDescent="0.35">
      <c r="A51" s="180"/>
      <c r="B51" s="194" t="s">
        <v>166</v>
      </c>
      <c r="C51" s="195">
        <f>C44</f>
        <v>0.83</v>
      </c>
      <c r="D51" s="196"/>
      <c r="E51" s="181"/>
      <c r="F51" s="213"/>
      <c r="G51" s="214"/>
      <c r="H51" s="215"/>
      <c r="I51" s="181"/>
      <c r="J51" s="181"/>
      <c r="K51" s="181"/>
      <c r="L51" s="181"/>
      <c r="M51" s="181"/>
      <c r="N51" s="182"/>
    </row>
    <row r="52" spans="1:14" ht="28.5" customHeight="1" thickBot="1" x14ac:dyDescent="0.35">
      <c r="A52" s="180"/>
      <c r="B52" s="327" t="s">
        <v>409</v>
      </c>
      <c r="C52" s="328"/>
      <c r="D52" s="329"/>
      <c r="E52" s="181"/>
      <c r="F52" s="216"/>
      <c r="G52" s="217"/>
      <c r="H52" s="218"/>
      <c r="I52" s="181"/>
      <c r="J52" s="181"/>
      <c r="K52" s="181"/>
      <c r="L52" s="181"/>
      <c r="M52" s="181"/>
      <c r="N52" s="182"/>
    </row>
    <row r="53" spans="1:14" ht="16.2" thickBot="1" x14ac:dyDescent="0.35">
      <c r="A53" s="180"/>
      <c r="B53" s="197" t="s">
        <v>240</v>
      </c>
      <c r="C53" s="219">
        <f>(C48*C49)/C50</f>
        <v>49.097220378530821</v>
      </c>
      <c r="D53" s="199"/>
      <c r="E53" s="181"/>
      <c r="F53" s="220"/>
      <c r="G53" s="214"/>
      <c r="H53" s="221"/>
      <c r="I53" s="181"/>
      <c r="J53" s="181"/>
      <c r="K53" s="181"/>
      <c r="L53" s="181"/>
      <c r="M53" s="181"/>
      <c r="N53" s="182"/>
    </row>
    <row r="54" spans="1:14" ht="23.55" customHeight="1" thickBot="1" x14ac:dyDescent="0.35">
      <c r="A54" s="180"/>
      <c r="B54" s="327" t="s">
        <v>223</v>
      </c>
      <c r="C54" s="328"/>
      <c r="D54" s="329"/>
      <c r="E54" s="181"/>
      <c r="F54" s="220"/>
      <c r="G54" s="214"/>
      <c r="H54" s="221"/>
      <c r="I54" s="181"/>
      <c r="J54" s="181"/>
      <c r="K54" s="181"/>
      <c r="L54" s="181"/>
      <c r="M54" s="181"/>
      <c r="N54" s="182"/>
    </row>
    <row r="55" spans="1:14" ht="16.2" thickBot="1" x14ac:dyDescent="0.35">
      <c r="A55" s="180"/>
      <c r="B55" s="202" t="s">
        <v>241</v>
      </c>
      <c r="C55" s="208">
        <f>C53*C51</f>
        <v>40.750692914180583</v>
      </c>
      <c r="D55" s="209"/>
      <c r="E55" s="181"/>
      <c r="F55" s="220"/>
      <c r="G55" s="222"/>
      <c r="H55" s="179"/>
      <c r="I55" s="181"/>
      <c r="J55" s="181"/>
      <c r="K55" s="181"/>
      <c r="L55" s="181"/>
      <c r="M55" s="181"/>
      <c r="N55" s="182"/>
    </row>
    <row r="56" spans="1:14" ht="16.2" thickBot="1" x14ac:dyDescent="0.35">
      <c r="A56" s="180"/>
      <c r="B56" s="223"/>
      <c r="C56" s="223"/>
      <c r="D56" s="223"/>
      <c r="E56" s="181"/>
      <c r="F56" s="181"/>
      <c r="G56" s="182"/>
      <c r="H56" s="180"/>
      <c r="I56" s="181"/>
      <c r="J56" s="181"/>
      <c r="K56" s="181"/>
      <c r="L56" s="181"/>
      <c r="M56" s="181"/>
      <c r="N56" s="182"/>
    </row>
    <row r="57" spans="1:14" x14ac:dyDescent="0.3">
      <c r="A57" s="180"/>
      <c r="B57" s="343" t="s">
        <v>210</v>
      </c>
      <c r="C57" s="345">
        <f>C55</f>
        <v>40.750692914180583</v>
      </c>
      <c r="D57" s="324" t="s">
        <v>60</v>
      </c>
      <c r="E57" s="315">
        <f>C26</f>
        <v>12.494709971487401</v>
      </c>
      <c r="F57" s="313" t="s">
        <v>211</v>
      </c>
      <c r="G57" s="182"/>
      <c r="H57" s="180"/>
      <c r="I57" s="343" t="s">
        <v>210</v>
      </c>
      <c r="J57" s="345">
        <f>J45</f>
        <v>24.54861018926541</v>
      </c>
      <c r="K57" s="324" t="s">
        <v>60</v>
      </c>
      <c r="L57" s="315">
        <f>C26</f>
        <v>12.494709971487401</v>
      </c>
      <c r="M57" s="369" t="s">
        <v>211</v>
      </c>
      <c r="N57" s="182"/>
    </row>
    <row r="58" spans="1:14" ht="16.2" thickBot="1" x14ac:dyDescent="0.35">
      <c r="A58" s="180"/>
      <c r="B58" s="344"/>
      <c r="C58" s="346"/>
      <c r="D58" s="325"/>
      <c r="E58" s="316"/>
      <c r="F58" s="314"/>
      <c r="G58" s="182"/>
      <c r="H58" s="180"/>
      <c r="I58" s="344"/>
      <c r="J58" s="346"/>
      <c r="K58" s="325"/>
      <c r="L58" s="316"/>
      <c r="M58" s="370"/>
      <c r="N58" s="182"/>
    </row>
    <row r="59" spans="1:14" ht="52.8" customHeight="1" thickBot="1" x14ac:dyDescent="0.35">
      <c r="A59" s="180"/>
      <c r="B59" s="347" t="s">
        <v>235</v>
      </c>
      <c r="C59" s="347"/>
      <c r="D59" s="347"/>
      <c r="E59" s="181"/>
      <c r="F59" s="181"/>
      <c r="G59" s="182"/>
      <c r="H59" s="180"/>
      <c r="I59" s="348" t="s">
        <v>235</v>
      </c>
      <c r="J59" s="348"/>
      <c r="K59" s="348"/>
      <c r="L59" s="181"/>
      <c r="M59" s="181"/>
      <c r="N59" s="182"/>
    </row>
    <row r="60" spans="1:14" ht="16.2" thickBot="1" x14ac:dyDescent="0.35">
      <c r="A60" s="180"/>
      <c r="B60" s="317" t="s">
        <v>215</v>
      </c>
      <c r="C60" s="318"/>
      <c r="D60" s="319"/>
      <c r="E60" s="181"/>
      <c r="F60" s="181"/>
      <c r="G60" s="182"/>
      <c r="H60" s="180"/>
      <c r="I60" s="334" t="s">
        <v>208</v>
      </c>
      <c r="J60" s="335"/>
      <c r="K60" s="336"/>
      <c r="L60" s="181"/>
      <c r="M60" s="181"/>
      <c r="N60" s="182"/>
    </row>
    <row r="61" spans="1:14" x14ac:dyDescent="0.3">
      <c r="A61" s="180"/>
      <c r="B61" s="183" t="s">
        <v>165</v>
      </c>
      <c r="C61" s="224">
        <f>C48</f>
        <v>1.8857409903172736E-3</v>
      </c>
      <c r="D61" s="185"/>
      <c r="E61" s="181"/>
      <c r="F61" s="181"/>
      <c r="G61" s="182"/>
      <c r="H61" s="180"/>
      <c r="I61" s="183" t="s">
        <v>165</v>
      </c>
      <c r="J61" s="224">
        <f t="shared" ref="J61:J63" si="0">C61</f>
        <v>1.8857409903172736E-3</v>
      </c>
      <c r="K61" s="185"/>
      <c r="L61" s="181"/>
      <c r="M61" s="181"/>
      <c r="N61" s="182"/>
    </row>
    <row r="62" spans="1:14" x14ac:dyDescent="0.3">
      <c r="A62" s="180"/>
      <c r="B62" s="186" t="s">
        <v>217</v>
      </c>
      <c r="C62" s="187">
        <f>D9</f>
        <v>1</v>
      </c>
      <c r="D62" s="188"/>
      <c r="E62" s="181"/>
      <c r="F62" s="181"/>
      <c r="G62" s="182"/>
      <c r="H62" s="180"/>
      <c r="I62" s="186" t="s">
        <v>161</v>
      </c>
      <c r="J62" s="225">
        <f t="shared" si="0"/>
        <v>1</v>
      </c>
      <c r="K62" s="188"/>
      <c r="L62" s="181"/>
      <c r="M62" s="181"/>
      <c r="N62" s="182"/>
    </row>
    <row r="63" spans="1:14" x14ac:dyDescent="0.3">
      <c r="A63" s="180"/>
      <c r="B63" s="186" t="s">
        <v>167</v>
      </c>
      <c r="C63" s="226">
        <f>C50</f>
        <v>3.3300000000000001E-3</v>
      </c>
      <c r="D63" s="188"/>
      <c r="E63" s="181"/>
      <c r="F63" s="181"/>
      <c r="G63" s="182"/>
      <c r="H63" s="180"/>
      <c r="I63" s="186" t="s">
        <v>167</v>
      </c>
      <c r="J63" s="225">
        <f t="shared" si="0"/>
        <v>3.3300000000000001E-3</v>
      </c>
      <c r="K63" s="188"/>
      <c r="L63" s="181"/>
      <c r="M63" s="181"/>
      <c r="N63" s="182"/>
    </row>
    <row r="64" spans="1:14" x14ac:dyDescent="0.3">
      <c r="A64" s="180"/>
      <c r="B64" s="186" t="s">
        <v>166</v>
      </c>
      <c r="C64" s="187">
        <f>C51</f>
        <v>0.83</v>
      </c>
      <c r="D64" s="188"/>
      <c r="E64" s="181"/>
      <c r="F64" s="181"/>
      <c r="G64" s="182"/>
      <c r="H64" s="180"/>
      <c r="I64" s="186" t="s">
        <v>166</v>
      </c>
      <c r="J64" s="225">
        <f>J44</f>
        <v>0.5</v>
      </c>
      <c r="K64" s="188"/>
      <c r="L64" s="181"/>
      <c r="M64" s="181"/>
      <c r="N64" s="182"/>
    </row>
    <row r="65" spans="1:14" ht="27.45" customHeight="1" x14ac:dyDescent="0.3">
      <c r="A65" s="180"/>
      <c r="B65" s="340" t="s">
        <v>410</v>
      </c>
      <c r="C65" s="341"/>
      <c r="D65" s="342"/>
      <c r="E65" s="181"/>
      <c r="F65" s="181"/>
      <c r="G65" s="182"/>
      <c r="H65" s="180"/>
      <c r="I65" s="340" t="s">
        <v>410</v>
      </c>
      <c r="J65" s="341"/>
      <c r="K65" s="342"/>
      <c r="L65" s="181"/>
      <c r="M65" s="181"/>
      <c r="N65" s="182"/>
    </row>
    <row r="66" spans="1:14" x14ac:dyDescent="0.3">
      <c r="A66" s="180"/>
      <c r="B66" s="197" t="s">
        <v>242</v>
      </c>
      <c r="C66" s="227">
        <f>(C61*C62)/C63</f>
        <v>0.56628858568086293</v>
      </c>
      <c r="D66" s="228"/>
      <c r="E66" s="181"/>
      <c r="F66" s="181"/>
      <c r="G66" s="182"/>
      <c r="H66" s="180"/>
      <c r="I66" s="197" t="s">
        <v>221</v>
      </c>
      <c r="J66" s="227">
        <f>(J61*J62)/J63</f>
        <v>0.56628858568086293</v>
      </c>
      <c r="K66" s="228"/>
      <c r="L66" s="181"/>
      <c r="M66" s="181"/>
      <c r="N66" s="182"/>
    </row>
    <row r="67" spans="1:14" ht="16.2" thickBot="1" x14ac:dyDescent="0.35">
      <c r="A67" s="180"/>
      <c r="B67" s="202" t="s">
        <v>241</v>
      </c>
      <c r="C67" s="229">
        <f>C66*C64</f>
        <v>0.47001952611511622</v>
      </c>
      <c r="D67" s="209"/>
      <c r="E67" s="181"/>
      <c r="F67" s="181"/>
      <c r="G67" s="182"/>
      <c r="H67" s="180"/>
      <c r="I67" s="202" t="s">
        <v>222</v>
      </c>
      <c r="J67" s="229">
        <f>J66*J64</f>
        <v>0.28314429284043147</v>
      </c>
      <c r="K67" s="209"/>
      <c r="L67" s="181"/>
      <c r="M67" s="181"/>
      <c r="N67" s="182"/>
    </row>
    <row r="68" spans="1:14" ht="16.2" thickBot="1" x14ac:dyDescent="0.35">
      <c r="A68" s="180"/>
      <c r="B68" s="181"/>
      <c r="C68" s="181"/>
      <c r="D68" s="181"/>
      <c r="E68" s="181"/>
      <c r="F68" s="181"/>
      <c r="G68" s="182"/>
      <c r="H68" s="180"/>
      <c r="I68" s="181"/>
      <c r="J68" s="181"/>
      <c r="K68" s="181"/>
      <c r="L68" s="181"/>
      <c r="M68" s="181"/>
      <c r="N68" s="182"/>
    </row>
    <row r="69" spans="1:14" ht="14.4" customHeight="1" x14ac:dyDescent="0.3">
      <c r="A69" s="180"/>
      <c r="B69" s="351" t="s">
        <v>212</v>
      </c>
      <c r="C69" s="345">
        <f>C67</f>
        <v>0.47001952611511622</v>
      </c>
      <c r="D69" s="324" t="s">
        <v>60</v>
      </c>
      <c r="E69" s="349">
        <f>D10</f>
        <v>1</v>
      </c>
      <c r="F69" s="313" t="s">
        <v>213</v>
      </c>
      <c r="G69" s="182"/>
      <c r="H69" s="180"/>
      <c r="I69" s="351" t="s">
        <v>212</v>
      </c>
      <c r="J69" s="345">
        <f>J67</f>
        <v>0.28314429284043147</v>
      </c>
      <c r="K69" s="324" t="s">
        <v>60</v>
      </c>
      <c r="L69" s="349">
        <f>E69</f>
        <v>1</v>
      </c>
      <c r="M69" s="369" t="s">
        <v>213</v>
      </c>
      <c r="N69" s="182"/>
    </row>
    <row r="70" spans="1:14" ht="16.2" thickBot="1" x14ac:dyDescent="0.35">
      <c r="A70" s="180"/>
      <c r="B70" s="352"/>
      <c r="C70" s="346"/>
      <c r="D70" s="325"/>
      <c r="E70" s="350"/>
      <c r="F70" s="314"/>
      <c r="G70" s="182"/>
      <c r="H70" s="180"/>
      <c r="I70" s="352"/>
      <c r="J70" s="346"/>
      <c r="K70" s="325"/>
      <c r="L70" s="350"/>
      <c r="M70" s="370"/>
      <c r="N70" s="182"/>
    </row>
    <row r="71" spans="1:14" x14ac:dyDescent="0.3">
      <c r="A71" s="180"/>
      <c r="B71" s="181"/>
      <c r="C71" s="181"/>
      <c r="D71" s="181"/>
      <c r="E71" s="181"/>
      <c r="F71" s="181"/>
      <c r="G71" s="182"/>
      <c r="H71" s="180"/>
      <c r="I71" s="181"/>
      <c r="J71" s="181"/>
      <c r="K71" s="181"/>
      <c r="L71" s="181"/>
      <c r="M71" s="181"/>
      <c r="N71" s="182"/>
    </row>
    <row r="72" spans="1:14" ht="16.2" thickBot="1" x14ac:dyDescent="0.35">
      <c r="A72" s="230"/>
      <c r="B72" s="231"/>
      <c r="C72" s="231"/>
      <c r="D72" s="231"/>
      <c r="E72" s="231"/>
      <c r="F72" s="231"/>
      <c r="G72" s="232"/>
      <c r="H72" s="230"/>
      <c r="I72" s="231"/>
      <c r="J72" s="231"/>
      <c r="K72" s="231"/>
      <c r="L72" s="231"/>
      <c r="M72" s="231"/>
      <c r="N72" s="232"/>
    </row>
    <row r="73" spans="1:14" x14ac:dyDescent="0.3">
      <c r="A73" s="233"/>
      <c r="B73" s="233"/>
      <c r="C73" s="233"/>
      <c r="D73" s="233"/>
      <c r="E73" s="233"/>
      <c r="F73" s="233"/>
      <c r="G73" s="233"/>
      <c r="H73" s="181"/>
      <c r="I73" s="181"/>
      <c r="J73" s="181"/>
      <c r="K73" s="181"/>
      <c r="L73" s="181"/>
      <c r="M73" s="181"/>
      <c r="N73" s="181"/>
    </row>
    <row r="74" spans="1:14" x14ac:dyDescent="0.3">
      <c r="A74" s="233"/>
      <c r="B74" s="326" t="s">
        <v>218</v>
      </c>
      <c r="C74" s="326"/>
      <c r="D74" s="326"/>
      <c r="E74" s="234"/>
      <c r="F74" s="234"/>
      <c r="G74" s="234"/>
      <c r="H74" s="181"/>
      <c r="I74" s="181"/>
      <c r="J74" s="181"/>
      <c r="K74" s="181"/>
      <c r="L74" s="181"/>
      <c r="M74" s="181"/>
      <c r="N74" s="181"/>
    </row>
    <row r="75" spans="1:14" ht="16.2" thickBot="1" x14ac:dyDescent="0.35">
      <c r="A75" s="235"/>
      <c r="B75" s="235"/>
      <c r="C75" s="235"/>
      <c r="D75" s="235"/>
      <c r="E75" s="235"/>
      <c r="F75" s="235"/>
      <c r="G75" s="235"/>
    </row>
    <row r="76" spans="1:14" ht="16.2" thickBot="1" x14ac:dyDescent="0.35">
      <c r="A76" s="235"/>
      <c r="B76" s="317" t="s">
        <v>411</v>
      </c>
      <c r="C76" s="318"/>
      <c r="D76" s="319"/>
      <c r="E76" s="235"/>
      <c r="F76" s="235"/>
      <c r="G76" s="235"/>
    </row>
    <row r="77" spans="1:14" ht="22.95" customHeight="1" thickBot="1" x14ac:dyDescent="0.35">
      <c r="A77" s="235"/>
      <c r="B77" s="197" t="s">
        <v>242</v>
      </c>
      <c r="C77" s="236">
        <f>C66</f>
        <v>0.56628858568086293</v>
      </c>
      <c r="D77" s="237"/>
      <c r="E77" s="235"/>
      <c r="F77" s="235"/>
      <c r="G77" s="235"/>
    </row>
    <row r="78" spans="1:14" ht="25.2" customHeight="1" thickBot="1" x14ac:dyDescent="0.35">
      <c r="A78" s="235"/>
      <c r="B78" s="238" t="s">
        <v>243</v>
      </c>
      <c r="C78" s="239"/>
      <c r="D78" s="240" t="s">
        <v>230</v>
      </c>
      <c r="E78" s="235"/>
      <c r="F78" s="235"/>
      <c r="G78" s="235"/>
    </row>
    <row r="79" spans="1:14" ht="25.8" customHeight="1" x14ac:dyDescent="0.3">
      <c r="A79" s="235"/>
      <c r="B79" s="320" t="s">
        <v>244</v>
      </c>
      <c r="C79" s="322">
        <f>C78</f>
        <v>0</v>
      </c>
      <c r="D79" s="324" t="s">
        <v>60</v>
      </c>
      <c r="E79" s="315">
        <f>C77</f>
        <v>0.56628858568086293</v>
      </c>
      <c r="F79" s="313" t="s">
        <v>231</v>
      </c>
      <c r="G79" s="235"/>
    </row>
    <row r="80" spans="1:14" ht="16.2" thickBot="1" x14ac:dyDescent="0.35">
      <c r="A80" s="235"/>
      <c r="B80" s="321"/>
      <c r="C80" s="323"/>
      <c r="D80" s="325"/>
      <c r="E80" s="316"/>
      <c r="F80" s="314"/>
      <c r="G80" s="235"/>
    </row>
    <row r="81" spans="1:7" ht="16.2" thickBot="1" x14ac:dyDescent="0.35">
      <c r="A81" s="233"/>
      <c r="B81" s="359"/>
      <c r="C81" s="359"/>
      <c r="D81" s="359"/>
      <c r="E81" s="233"/>
      <c r="F81" s="235"/>
      <c r="G81" s="235"/>
    </row>
    <row r="82" spans="1:7" ht="28.5" customHeight="1" thickBot="1" x14ac:dyDescent="0.35">
      <c r="A82" s="233"/>
      <c r="B82" s="317" t="s">
        <v>412</v>
      </c>
      <c r="C82" s="318"/>
      <c r="D82" s="319"/>
      <c r="E82" s="233"/>
      <c r="F82" s="235"/>
      <c r="G82" s="235"/>
    </row>
    <row r="83" spans="1:7" ht="22.5" customHeight="1" thickBot="1" x14ac:dyDescent="0.35">
      <c r="A83" s="233"/>
      <c r="B83" s="238" t="s">
        <v>245</v>
      </c>
      <c r="C83" s="239"/>
      <c r="D83" s="240" t="s">
        <v>230</v>
      </c>
      <c r="E83" s="235"/>
      <c r="F83" s="235"/>
      <c r="G83" s="235"/>
    </row>
    <row r="84" spans="1:7" ht="14.4" customHeight="1" x14ac:dyDescent="0.3">
      <c r="A84" s="233"/>
      <c r="B84" s="320" t="s">
        <v>233</v>
      </c>
      <c r="C84" s="322">
        <f>C83</f>
        <v>0</v>
      </c>
      <c r="D84" s="324" t="s">
        <v>60</v>
      </c>
      <c r="E84" s="315">
        <v>15</v>
      </c>
      <c r="F84" s="313" t="s">
        <v>234</v>
      </c>
      <c r="G84" s="235"/>
    </row>
    <row r="85" spans="1:7" ht="14.4" customHeight="1" thickBot="1" x14ac:dyDescent="0.35">
      <c r="A85" s="233"/>
      <c r="B85" s="321"/>
      <c r="C85" s="323"/>
      <c r="D85" s="325"/>
      <c r="E85" s="316"/>
      <c r="F85" s="314"/>
      <c r="G85" s="235"/>
    </row>
    <row r="86" spans="1:7" ht="16.2" thickBot="1" x14ac:dyDescent="0.35">
      <c r="A86" s="235"/>
      <c r="B86" s="235"/>
      <c r="C86" s="235"/>
      <c r="D86" s="235"/>
      <c r="E86" s="235"/>
      <c r="F86" s="235"/>
      <c r="G86" s="235"/>
    </row>
    <row r="87" spans="1:7" ht="16.2" thickBot="1" x14ac:dyDescent="0.35">
      <c r="B87" s="317" t="s">
        <v>413</v>
      </c>
      <c r="C87" s="318"/>
      <c r="D87" s="319"/>
      <c r="E87" s="233"/>
      <c r="F87" s="235"/>
    </row>
    <row r="88" spans="1:7" ht="47.4" thickBot="1" x14ac:dyDescent="0.35">
      <c r="B88" s="238" t="s">
        <v>246</v>
      </c>
      <c r="C88" s="239"/>
      <c r="D88" s="240" t="s">
        <v>230</v>
      </c>
      <c r="E88" s="235"/>
      <c r="F88" s="235"/>
    </row>
    <row r="89" spans="1:7" x14ac:dyDescent="0.3">
      <c r="B89" s="320" t="s">
        <v>233</v>
      </c>
      <c r="C89" s="322">
        <f>C88</f>
        <v>0</v>
      </c>
      <c r="D89" s="324" t="s">
        <v>60</v>
      </c>
      <c r="E89" s="315">
        <v>25</v>
      </c>
      <c r="F89" s="313" t="s">
        <v>239</v>
      </c>
    </row>
    <row r="90" spans="1:7" ht="16.2" thickBot="1" x14ac:dyDescent="0.35">
      <c r="B90" s="321"/>
      <c r="C90" s="323"/>
      <c r="D90" s="325"/>
      <c r="E90" s="316"/>
      <c r="F90" s="314"/>
    </row>
    <row r="95" spans="1:7" x14ac:dyDescent="0.3">
      <c r="B95" s="241" t="s">
        <v>394</v>
      </c>
      <c r="C95" s="241"/>
      <c r="D95" s="241"/>
      <c r="E95" s="241"/>
      <c r="F95" s="241"/>
    </row>
  </sheetData>
  <sheetProtection selectLockedCells="1" selectUnlockedCells="1"/>
  <mergeCells count="65">
    <mergeCell ref="L57:L58"/>
    <mergeCell ref="L69:L70"/>
    <mergeCell ref="A1:E2"/>
    <mergeCell ref="B81:D81"/>
    <mergeCell ref="B69:B70"/>
    <mergeCell ref="C69:C70"/>
    <mergeCell ref="D69:D70"/>
    <mergeCell ref="B76:D76"/>
    <mergeCell ref="A18:N18"/>
    <mergeCell ref="A19:G19"/>
    <mergeCell ref="H19:N19"/>
    <mergeCell ref="M57:M58"/>
    <mergeCell ref="I60:K60"/>
    <mergeCell ref="M69:M70"/>
    <mergeCell ref="I57:I58"/>
    <mergeCell ref="J57:J58"/>
    <mergeCell ref="K57:K58"/>
    <mergeCell ref="I59:K59"/>
    <mergeCell ref="E57:E58"/>
    <mergeCell ref="F57:F58"/>
    <mergeCell ref="E69:E70"/>
    <mergeCell ref="F69:F70"/>
    <mergeCell ref="I65:K65"/>
    <mergeCell ref="I69:I70"/>
    <mergeCell ref="J69:J70"/>
    <mergeCell ref="K69:K70"/>
    <mergeCell ref="B60:D60"/>
    <mergeCell ref="B65:D65"/>
    <mergeCell ref="B57:B58"/>
    <mergeCell ref="C57:C58"/>
    <mergeCell ref="D57:D58"/>
    <mergeCell ref="B59:D59"/>
    <mergeCell ref="B54:D54"/>
    <mergeCell ref="A17:H17"/>
    <mergeCell ref="G3:K3"/>
    <mergeCell ref="B47:D47"/>
    <mergeCell ref="B52:D52"/>
    <mergeCell ref="I37:K37"/>
    <mergeCell ref="I42:K42"/>
    <mergeCell ref="B21:D21"/>
    <mergeCell ref="B29:D29"/>
    <mergeCell ref="B33:D33"/>
    <mergeCell ref="B37:D37"/>
    <mergeCell ref="B42:D42"/>
    <mergeCell ref="I21:K21"/>
    <mergeCell ref="I29:K29"/>
    <mergeCell ref="I33:K33"/>
    <mergeCell ref="B74:D74"/>
    <mergeCell ref="B79:B80"/>
    <mergeCell ref="C79:C80"/>
    <mergeCell ref="D79:D80"/>
    <mergeCell ref="E79:E80"/>
    <mergeCell ref="F79:F80"/>
    <mergeCell ref="E84:E85"/>
    <mergeCell ref="F84:F85"/>
    <mergeCell ref="B87:D87"/>
    <mergeCell ref="B89:B90"/>
    <mergeCell ref="C89:C90"/>
    <mergeCell ref="D89:D90"/>
    <mergeCell ref="E89:E90"/>
    <mergeCell ref="F89:F90"/>
    <mergeCell ref="B82:D82"/>
    <mergeCell ref="B84:B85"/>
    <mergeCell ref="C84:C85"/>
    <mergeCell ref="D84:D85"/>
  </mergeCells>
  <conditionalFormatting sqref="C57:C58">
    <cfRule type="cellIs" dxfId="7" priority="5" operator="greaterThan">
      <formula>$E$57</formula>
    </cfRule>
    <cfRule type="cellIs" dxfId="6" priority="8" operator="lessThan">
      <formula>$C$26</formula>
    </cfRule>
  </conditionalFormatting>
  <conditionalFormatting sqref="C69:C70">
    <cfRule type="cellIs" dxfId="5" priority="6" operator="lessThan">
      <formula>$E$69</formula>
    </cfRule>
    <cfRule type="cellIs" dxfId="4" priority="7" operator="greaterThan">
      <formula>$E$69</formula>
    </cfRule>
  </conditionalFormatting>
  <conditionalFormatting sqref="J57:J58">
    <cfRule type="cellIs" dxfId="3" priority="3" operator="lessThan">
      <formula>$L$57</formula>
    </cfRule>
    <cfRule type="cellIs" dxfId="2" priority="4" operator="greaterThan">
      <formula>$L$57</formula>
    </cfRule>
  </conditionalFormatting>
  <conditionalFormatting sqref="J69:J70">
    <cfRule type="cellIs" dxfId="1" priority="1" operator="lessThan">
      <formula>$L$69</formula>
    </cfRule>
    <cfRule type="cellIs" dxfId="0" priority="2" operator="greaterThan">
      <formula>$L$69</formula>
    </cfRule>
  </conditionalFormatting>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600-000000000000}">
          <x14:formula1>
            <xm:f>'Unit Conversion Tab'!$L$6:$L$10</xm:f>
          </x14:formula1>
          <xm:sqref>J8</xm:sqref>
        </x14:dataValidation>
        <x14:dataValidation type="list" allowBlank="1" showInputMessage="1" showErrorMessage="1" xr:uid="{00000000-0002-0000-0600-000001000000}">
          <x14:formula1>
            <xm:f>'Unit Conversion Tab'!$K$6:$K$15</xm:f>
          </x14:formula1>
          <xm:sqref>H8</xm:sqref>
        </x14:dataValidation>
        <x14:dataValidation type="list" allowBlank="1" showInputMessage="1" showErrorMessage="1" xr:uid="{00000000-0002-0000-0600-000002000000}">
          <x14:formula1>
            <xm:f>'Unit Conversion Tab'!$J$6:$J$12</xm:f>
          </x14:formula1>
          <xm:sqref>H5</xm:sqref>
        </x14:dataValidation>
        <x14:dataValidation type="list" allowBlank="1" showInputMessage="1" showErrorMessage="1" xr:uid="{00000000-0002-0000-0600-000003000000}">
          <x14:formula1>
            <xm:f>'Unit Conversion Tab'!$J$11:$J$12</xm:f>
          </x14:formula1>
          <xm:sqref>H12</xm:sqref>
        </x14:dataValidation>
        <x14:dataValidation type="list" allowBlank="1" showInputMessage="1" showErrorMessage="1" xr:uid="{00000000-0002-0000-0600-000004000000}">
          <x14:formula1>
            <xm:f>'Unit Conversion Tab'!$K$14:$K$15</xm:f>
          </x14:formula1>
          <xm:sqref>H15</xm:sqref>
        </x14:dataValidation>
        <x14:dataValidation type="list" allowBlank="1" showInputMessage="1" showErrorMessage="1" xr:uid="{00000000-0002-0000-0600-000005000000}">
          <x14:formula1>
            <xm:f>'Unit Conversion Tab'!$L$9:$L$10</xm:f>
          </x14:formula1>
          <xm:sqref>J15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F1:P14"/>
  <sheetViews>
    <sheetView topLeftCell="A4" workbookViewId="0">
      <selection activeCell="L12" sqref="L12:P17"/>
    </sheetView>
  </sheetViews>
  <sheetFormatPr defaultRowHeight="14.4" x14ac:dyDescent="0.3"/>
  <sheetData>
    <row r="1" spans="6:16" ht="15" thickBot="1" x14ac:dyDescent="0.35"/>
    <row r="2" spans="6:16" x14ac:dyDescent="0.3">
      <c r="F2" s="33"/>
      <c r="G2" s="34"/>
      <c r="H2" s="34"/>
      <c r="I2" s="34"/>
      <c r="J2" s="35"/>
      <c r="L2" s="33"/>
      <c r="M2" s="34"/>
      <c r="N2" s="34"/>
      <c r="O2" s="34"/>
      <c r="P2" s="35"/>
    </row>
    <row r="3" spans="6:16" x14ac:dyDescent="0.3">
      <c r="F3" s="36"/>
      <c r="G3" s="31" t="s">
        <v>135</v>
      </c>
      <c r="H3" s="37"/>
      <c r="I3" s="37"/>
      <c r="J3" s="38"/>
      <c r="L3" s="36"/>
      <c r="M3" s="31" t="s">
        <v>26</v>
      </c>
      <c r="N3" s="37"/>
      <c r="O3" s="37"/>
      <c r="P3" s="38"/>
    </row>
    <row r="4" spans="6:16" x14ac:dyDescent="0.3">
      <c r="F4" s="36"/>
      <c r="G4" s="37"/>
      <c r="H4" s="37"/>
      <c r="I4" s="37"/>
      <c r="J4" s="38"/>
      <c r="L4" s="36"/>
      <c r="M4" s="37"/>
      <c r="N4" s="37"/>
      <c r="O4" s="37"/>
      <c r="P4" s="38"/>
    </row>
    <row r="5" spans="6:16" x14ac:dyDescent="0.3">
      <c r="F5" s="36"/>
      <c r="G5" s="12">
        <v>60</v>
      </c>
      <c r="H5" s="39" t="s">
        <v>136</v>
      </c>
      <c r="I5" s="12">
        <f>IF(G6="Inches",(G5*2.54)/100,(IF(G6="cm",G5/100, IF(G6="mm",G5/1000," "))))</f>
        <v>0.06</v>
      </c>
      <c r="J5" s="38"/>
      <c r="L5" s="36"/>
      <c r="M5" s="12"/>
      <c r="N5" s="39" t="s">
        <v>136</v>
      </c>
      <c r="O5" s="12">
        <f>M5/1000</f>
        <v>0</v>
      </c>
      <c r="P5" s="38"/>
    </row>
    <row r="6" spans="6:16" x14ac:dyDescent="0.3">
      <c r="F6" s="36"/>
      <c r="G6" s="32" t="s">
        <v>34</v>
      </c>
      <c r="H6" s="37"/>
      <c r="I6" s="32" t="s">
        <v>32</v>
      </c>
      <c r="J6" s="38"/>
      <c r="L6" s="36"/>
      <c r="M6" s="32" t="s">
        <v>142</v>
      </c>
      <c r="N6" s="37"/>
      <c r="O6" s="32" t="s">
        <v>143</v>
      </c>
      <c r="P6" s="38"/>
    </row>
    <row r="7" spans="6:16" ht="15" thickBot="1" x14ac:dyDescent="0.35">
      <c r="F7" s="40"/>
      <c r="G7" s="41"/>
      <c r="H7" s="41"/>
      <c r="I7" s="41"/>
      <c r="J7" s="42"/>
      <c r="L7" s="40"/>
      <c r="M7" s="41"/>
      <c r="N7" s="41"/>
      <c r="O7" s="41"/>
      <c r="P7" s="42"/>
    </row>
    <row r="8" spans="6:16" ht="15" thickBot="1" x14ac:dyDescent="0.35"/>
    <row r="9" spans="6:16" x14ac:dyDescent="0.3">
      <c r="F9" s="33"/>
      <c r="G9" s="34"/>
      <c r="H9" s="34"/>
      <c r="I9" s="34"/>
      <c r="J9" s="35"/>
    </row>
    <row r="10" spans="6:16" x14ac:dyDescent="0.3">
      <c r="F10" s="36"/>
      <c r="G10" s="31" t="s">
        <v>84</v>
      </c>
      <c r="H10" s="37"/>
      <c r="I10" s="37"/>
      <c r="J10" s="38"/>
    </row>
    <row r="11" spans="6:16" x14ac:dyDescent="0.3">
      <c r="F11" s="36"/>
      <c r="G11" s="37"/>
      <c r="H11" s="37"/>
      <c r="I11" s="37"/>
      <c r="J11" s="38"/>
    </row>
    <row r="12" spans="6:16" x14ac:dyDescent="0.3">
      <c r="F12" s="36"/>
      <c r="G12" s="12">
        <v>20000</v>
      </c>
      <c r="H12" s="39" t="s">
        <v>136</v>
      </c>
      <c r="I12" s="12">
        <f>IF(G13="L/min",G12/60000,(IF(G13="L/hr",G12/3600000," ")))</f>
        <v>5.5555555555555558E-3</v>
      </c>
      <c r="J12" s="38"/>
    </row>
    <row r="13" spans="6:16" x14ac:dyDescent="0.3">
      <c r="F13" s="36"/>
      <c r="G13" s="32" t="s">
        <v>27</v>
      </c>
      <c r="H13" s="39"/>
      <c r="I13" s="32" t="s">
        <v>30</v>
      </c>
      <c r="J13" s="38"/>
    </row>
    <row r="14" spans="6:16" ht="15" thickBot="1" x14ac:dyDescent="0.35">
      <c r="F14" s="40"/>
      <c r="G14" s="41"/>
      <c r="H14" s="41"/>
      <c r="I14" s="41"/>
      <c r="J14" s="42"/>
    </row>
  </sheetData>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0000000}">
          <x14:formula1>
            <xm:f>'Unit Conversion Tab'!$B$10:$B$12</xm:f>
          </x14:formula1>
          <xm:sqref>G6</xm:sqref>
        </x14:dataValidation>
        <x14:dataValidation type="list" allowBlank="1" showInputMessage="1" showErrorMessage="1" xr:uid="{00000000-0002-0000-0700-000001000000}">
          <x14:formula1>
            <xm:f>'Unit Conversion Tab'!$B$6:$B$8</xm:f>
          </x14:formula1>
          <xm:sqref>G3</xm:sqref>
        </x14:dataValidation>
        <x14:dataValidation type="list" allowBlank="1" showInputMessage="1" showErrorMessage="1" xr:uid="{00000000-0002-0000-0700-000002000000}">
          <x14:formula1>
            <xm:f>'Unit Conversion Tab'!$D$10:$D$11</xm:f>
          </x14:formula1>
          <xm:sqref>G13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N48"/>
  <sheetViews>
    <sheetView showGridLines="0" workbookViewId="0">
      <selection activeCell="B1" sqref="B1:N2"/>
    </sheetView>
  </sheetViews>
  <sheetFormatPr defaultRowHeight="14.4" x14ac:dyDescent="0.3"/>
  <cols>
    <col min="2" max="2" width="9.88671875" customWidth="1"/>
    <col min="3" max="3" width="35.21875" customWidth="1"/>
    <col min="4" max="4" width="10.21875" bestFit="1" customWidth="1"/>
    <col min="5" max="5" width="18.88671875" customWidth="1"/>
    <col min="6" max="6" width="20.21875" customWidth="1"/>
    <col min="7" max="7" width="13.88671875" customWidth="1"/>
    <col min="8" max="8" width="16.5546875" customWidth="1"/>
    <col min="10" max="10" width="13.33203125" customWidth="1"/>
  </cols>
  <sheetData>
    <row r="1" spans="2:14" x14ac:dyDescent="0.3">
      <c r="B1" s="371" t="s">
        <v>236</v>
      </c>
      <c r="C1" s="371"/>
      <c r="D1" s="371"/>
      <c r="E1" s="371"/>
      <c r="F1" s="371"/>
      <c r="G1" s="371"/>
      <c r="H1" s="371"/>
      <c r="I1" s="371"/>
      <c r="J1" s="371"/>
      <c r="K1" s="371"/>
      <c r="L1" s="371"/>
      <c r="M1" s="371"/>
      <c r="N1" s="371"/>
    </row>
    <row r="2" spans="2:14" x14ac:dyDescent="0.3">
      <c r="B2" s="371"/>
      <c r="C2" s="371"/>
      <c r="D2" s="371"/>
      <c r="E2" s="371"/>
      <c r="F2" s="371"/>
      <c r="G2" s="371"/>
      <c r="H2" s="371"/>
      <c r="I2" s="371"/>
      <c r="J2" s="371"/>
      <c r="K2" s="371"/>
      <c r="L2" s="371"/>
      <c r="M2" s="371"/>
      <c r="N2" s="371"/>
    </row>
    <row r="3" spans="2:14" x14ac:dyDescent="0.3">
      <c r="B3" s="380" t="s">
        <v>175</v>
      </c>
      <c r="C3" s="381"/>
      <c r="D3" s="381"/>
      <c r="E3" s="83"/>
      <c r="G3" s="84" t="s">
        <v>176</v>
      </c>
      <c r="H3" s="83"/>
    </row>
    <row r="4" spans="2:14" x14ac:dyDescent="0.3">
      <c r="B4" s="399" t="s">
        <v>172</v>
      </c>
      <c r="C4" s="400"/>
      <c r="D4" s="400"/>
      <c r="E4" s="52"/>
      <c r="G4" s="53" t="s">
        <v>176</v>
      </c>
      <c r="H4" s="52"/>
    </row>
    <row r="5" spans="2:14" ht="15" thickBot="1" x14ac:dyDescent="0.35">
      <c r="B5" s="401" t="s">
        <v>173</v>
      </c>
      <c r="C5" s="402"/>
      <c r="D5" s="402"/>
      <c r="E5" s="3"/>
      <c r="G5" s="54" t="s">
        <v>176</v>
      </c>
      <c r="H5" s="3"/>
    </row>
    <row r="6" spans="2:14" ht="15" thickBot="1" x14ac:dyDescent="0.35"/>
    <row r="7" spans="2:14" x14ac:dyDescent="0.3">
      <c r="B7" s="393" t="s">
        <v>174</v>
      </c>
      <c r="C7" s="394"/>
      <c r="D7" s="394"/>
      <c r="E7" s="394"/>
      <c r="F7" s="395"/>
    </row>
    <row r="8" spans="2:14" ht="25.05" customHeight="1" x14ac:dyDescent="0.3">
      <c r="B8" s="390" t="s">
        <v>200</v>
      </c>
      <c r="C8" s="391"/>
      <c r="D8" s="391"/>
      <c r="E8" s="391"/>
      <c r="F8" s="392"/>
    </row>
    <row r="9" spans="2:14" ht="14.55" customHeight="1" x14ac:dyDescent="0.3">
      <c r="B9" s="384" t="s">
        <v>196</v>
      </c>
      <c r="C9" s="385"/>
      <c r="D9" s="385"/>
      <c r="E9" s="385"/>
      <c r="F9" s="386"/>
    </row>
    <row r="10" spans="2:14" ht="14.55" customHeight="1" x14ac:dyDescent="0.3">
      <c r="B10" s="384" t="s">
        <v>197</v>
      </c>
      <c r="C10" s="385"/>
      <c r="D10" s="385"/>
      <c r="E10" s="385"/>
      <c r="F10" s="386"/>
    </row>
    <row r="11" spans="2:14" ht="13.95" customHeight="1" x14ac:dyDescent="0.3">
      <c r="B11" s="384" t="s">
        <v>198</v>
      </c>
      <c r="C11" s="385"/>
      <c r="D11" s="385"/>
      <c r="E11" s="385"/>
      <c r="F11" s="386"/>
    </row>
    <row r="12" spans="2:14" ht="14.55" customHeight="1" thickBot="1" x14ac:dyDescent="0.35">
      <c r="B12" s="387" t="s">
        <v>199</v>
      </c>
      <c r="C12" s="388"/>
      <c r="D12" s="388"/>
      <c r="E12" s="388"/>
      <c r="F12" s="389"/>
    </row>
    <row r="13" spans="2:14" x14ac:dyDescent="0.3">
      <c r="B13" t="s">
        <v>238</v>
      </c>
    </row>
    <row r="14" spans="2:14" ht="15" thickBot="1" x14ac:dyDescent="0.35">
      <c r="B14" s="44" t="s">
        <v>192</v>
      </c>
    </row>
    <row r="15" spans="2:14" ht="18.45" customHeight="1" thickBot="1" x14ac:dyDescent="0.35">
      <c r="B15" s="382" t="s">
        <v>169</v>
      </c>
      <c r="C15" s="396" t="s">
        <v>170</v>
      </c>
      <c r="D15" s="397"/>
      <c r="E15" s="396" t="s">
        <v>179</v>
      </c>
      <c r="F15" s="398"/>
      <c r="G15" s="378" t="s">
        <v>171</v>
      </c>
    </row>
    <row r="16" spans="2:14" ht="16.5" customHeight="1" thickBot="1" x14ac:dyDescent="0.35">
      <c r="B16" s="383"/>
      <c r="C16" s="60" t="s">
        <v>177</v>
      </c>
      <c r="D16" s="60" t="s">
        <v>178</v>
      </c>
      <c r="E16" s="60" t="s">
        <v>177</v>
      </c>
      <c r="F16" s="61" t="s">
        <v>178</v>
      </c>
      <c r="G16" s="379"/>
    </row>
    <row r="17" spans="2:13" x14ac:dyDescent="0.3">
      <c r="B17" s="62">
        <v>1</v>
      </c>
      <c r="C17" s="65">
        <v>19365.03</v>
      </c>
      <c r="D17" s="47">
        <v>19521.32</v>
      </c>
      <c r="E17" s="55">
        <v>0</v>
      </c>
      <c r="F17" s="56">
        <v>24.5</v>
      </c>
      <c r="G17" s="68">
        <v>24.5</v>
      </c>
    </row>
    <row r="18" spans="2:13" x14ac:dyDescent="0.3">
      <c r="B18" s="63">
        <v>2</v>
      </c>
      <c r="C18" s="66">
        <v>19544.28</v>
      </c>
      <c r="D18" s="18">
        <v>19426.080000000002</v>
      </c>
      <c r="E18" s="57">
        <v>24.5</v>
      </c>
      <c r="F18" s="58">
        <f>E18+G17</f>
        <v>49</v>
      </c>
      <c r="G18" s="69">
        <v>24.5</v>
      </c>
    </row>
    <row r="19" spans="2:13" x14ac:dyDescent="0.3">
      <c r="B19" s="63">
        <v>3</v>
      </c>
      <c r="C19" s="66">
        <v>19533.53</v>
      </c>
      <c r="D19" s="18">
        <v>19421.810000000001</v>
      </c>
      <c r="E19" s="57">
        <v>49</v>
      </c>
      <c r="F19" s="58">
        <f>49+25</f>
        <v>74</v>
      </c>
      <c r="G19" s="69">
        <v>25</v>
      </c>
    </row>
    <row r="20" spans="2:13" x14ac:dyDescent="0.3">
      <c r="B20" s="63">
        <v>4</v>
      </c>
      <c r="C20" s="66">
        <v>19354.650000000001</v>
      </c>
      <c r="D20" s="18">
        <v>19559.169999999998</v>
      </c>
      <c r="E20" s="57">
        <v>74</v>
      </c>
      <c r="F20" s="58">
        <f>74+24.5</f>
        <v>98.5</v>
      </c>
      <c r="G20" s="69">
        <v>24.5</v>
      </c>
    </row>
    <row r="21" spans="2:13" x14ac:dyDescent="0.3">
      <c r="B21" s="63">
        <v>5</v>
      </c>
      <c r="C21" s="66">
        <v>19380.900000000001</v>
      </c>
      <c r="D21" s="18">
        <v>19443.169999999998</v>
      </c>
      <c r="E21" s="57">
        <f>98.5</f>
        <v>98.5</v>
      </c>
      <c r="F21" s="58">
        <f>98.5+25</f>
        <v>123.5</v>
      </c>
      <c r="G21" s="69">
        <v>25</v>
      </c>
    </row>
    <row r="22" spans="2:13" x14ac:dyDescent="0.3">
      <c r="B22" s="63">
        <v>6</v>
      </c>
      <c r="C22" s="66">
        <v>19443.79</v>
      </c>
      <c r="D22" s="18">
        <v>19549.400000000001</v>
      </c>
      <c r="E22" s="57">
        <f>F21</f>
        <v>123.5</v>
      </c>
      <c r="F22" s="58">
        <f>$E22+G22</f>
        <v>148</v>
      </c>
      <c r="G22" s="69">
        <v>24.5</v>
      </c>
    </row>
    <row r="23" spans="2:13" x14ac:dyDescent="0.3">
      <c r="B23" s="63">
        <v>7</v>
      </c>
      <c r="C23" s="66">
        <v>19548.18</v>
      </c>
      <c r="D23" s="18">
        <v>19479.8</v>
      </c>
      <c r="E23" s="57">
        <f>F22</f>
        <v>148</v>
      </c>
      <c r="F23" s="58">
        <f t="shared" ref="F23:F25" si="0">$E23+G23</f>
        <v>172.5</v>
      </c>
      <c r="G23" s="69">
        <v>24.5</v>
      </c>
    </row>
    <row r="24" spans="2:13" x14ac:dyDescent="0.3">
      <c r="B24" s="63">
        <v>8</v>
      </c>
      <c r="C24" s="66">
        <v>19346.72</v>
      </c>
      <c r="D24" s="18">
        <v>19332.68</v>
      </c>
      <c r="E24" s="57">
        <f>F23</f>
        <v>172.5</v>
      </c>
      <c r="F24" s="58">
        <f t="shared" si="0"/>
        <v>196.5</v>
      </c>
      <c r="G24" s="69">
        <v>24</v>
      </c>
    </row>
    <row r="25" spans="2:13" ht="15" thickBot="1" x14ac:dyDescent="0.35">
      <c r="B25" s="64">
        <v>9</v>
      </c>
      <c r="C25" s="67">
        <v>19431.57</v>
      </c>
      <c r="D25" s="19">
        <v>19504.830000000002</v>
      </c>
      <c r="E25" s="59">
        <f>F24</f>
        <v>196.5</v>
      </c>
      <c r="F25" s="58">
        <f t="shared" si="0"/>
        <v>221.5</v>
      </c>
      <c r="G25" s="70">
        <v>25</v>
      </c>
    </row>
    <row r="26" spans="2:13" x14ac:dyDescent="0.3">
      <c r="B26" s="45"/>
      <c r="C26" s="46">
        <f>AVERAGE(C17:C25)</f>
        <v>19438.738888888889</v>
      </c>
      <c r="D26" s="46">
        <f>AVERAGE(D17:D25)</f>
        <v>19470.91777777778</v>
      </c>
      <c r="E26" s="45"/>
      <c r="F26" s="45"/>
      <c r="G26" s="45"/>
    </row>
    <row r="28" spans="2:13" ht="23.55" customHeight="1" x14ac:dyDescent="0.3">
      <c r="C28" s="51" t="s">
        <v>229</v>
      </c>
      <c r="D28" s="48">
        <f>AVERAGE(G17:G25)</f>
        <v>24.611111111111111</v>
      </c>
      <c r="E28" s="73"/>
      <c r="F28" s="372" t="s">
        <v>237</v>
      </c>
      <c r="G28" s="372"/>
      <c r="H28" s="372"/>
      <c r="I28" s="372"/>
      <c r="J28" s="372"/>
      <c r="K28" s="372"/>
      <c r="L28" s="372"/>
      <c r="M28" s="372"/>
    </row>
    <row r="29" spans="2:13" x14ac:dyDescent="0.3">
      <c r="C29" s="51" t="s">
        <v>180</v>
      </c>
      <c r="D29" s="48">
        <f>AVERAGE(C26:D26)</f>
        <v>19454.828333333335</v>
      </c>
      <c r="F29" s="372"/>
      <c r="G29" s="372"/>
      <c r="H29" s="372"/>
      <c r="I29" s="372"/>
      <c r="J29" s="372"/>
      <c r="K29" s="372"/>
      <c r="L29" s="372"/>
      <c r="M29" s="372"/>
    </row>
    <row r="31" spans="2:13" x14ac:dyDescent="0.3">
      <c r="B31" s="408" t="s">
        <v>186</v>
      </c>
      <c r="C31" s="408"/>
      <c r="D31" s="408"/>
      <c r="E31" s="408"/>
      <c r="F31" s="408"/>
      <c r="G31" s="408"/>
    </row>
    <row r="33" spans="3:8" ht="25.95" customHeight="1" x14ac:dyDescent="0.3">
      <c r="C33" s="410" t="s">
        <v>187</v>
      </c>
      <c r="D33" s="411"/>
      <c r="E33" s="412"/>
      <c r="F33" s="373" t="s">
        <v>224</v>
      </c>
      <c r="G33" s="373" t="s">
        <v>225</v>
      </c>
      <c r="H33" s="373" t="s">
        <v>226</v>
      </c>
    </row>
    <row r="34" spans="3:8" ht="25.95" customHeight="1" x14ac:dyDescent="0.3">
      <c r="C34" s="413"/>
      <c r="D34" s="414"/>
      <c r="E34" s="415"/>
      <c r="F34" s="373"/>
      <c r="G34" s="373"/>
      <c r="H34" s="373"/>
    </row>
    <row r="35" spans="3:8" x14ac:dyDescent="0.3">
      <c r="C35" s="409" t="s">
        <v>181</v>
      </c>
      <c r="D35" s="409"/>
      <c r="E35" s="409"/>
      <c r="F35" s="49">
        <f>D28</f>
        <v>24.611111111111111</v>
      </c>
      <c r="G35" s="2"/>
      <c r="H35" s="2"/>
    </row>
    <row r="36" spans="3:8" x14ac:dyDescent="0.3">
      <c r="C36" s="409" t="s">
        <v>182</v>
      </c>
      <c r="D36" s="409"/>
      <c r="E36" s="409"/>
      <c r="F36" s="43">
        <v>27.7</v>
      </c>
      <c r="G36" s="2"/>
      <c r="H36" s="2"/>
    </row>
    <row r="37" spans="3:8" x14ac:dyDescent="0.3">
      <c r="C37" s="409" t="s">
        <v>183</v>
      </c>
      <c r="D37" s="409"/>
      <c r="E37" s="409"/>
      <c r="F37" s="43">
        <v>35</v>
      </c>
      <c r="G37" s="2"/>
      <c r="H37" s="2"/>
    </row>
    <row r="38" spans="3:8" ht="33" customHeight="1" x14ac:dyDescent="0.3">
      <c r="C38" s="374" t="s">
        <v>184</v>
      </c>
      <c r="D38" s="374"/>
      <c r="E38" s="374"/>
      <c r="F38" s="374"/>
      <c r="G38" s="374"/>
      <c r="H38" s="374"/>
    </row>
    <row r="39" spans="3:8" x14ac:dyDescent="0.3">
      <c r="C39" s="405" t="s">
        <v>185</v>
      </c>
      <c r="D39" s="406"/>
      <c r="E39" s="407"/>
      <c r="F39" s="43">
        <f>F35*F36/F37</f>
        <v>19.477936507936509</v>
      </c>
      <c r="G39" s="43" t="e">
        <f t="shared" ref="G39:H39" si="1">G35*G36/G37</f>
        <v>#DIV/0!</v>
      </c>
      <c r="H39" s="43" t="e">
        <f t="shared" si="1"/>
        <v>#DIV/0!</v>
      </c>
    </row>
    <row r="40" spans="3:8" x14ac:dyDescent="0.3">
      <c r="F40" t="s">
        <v>228</v>
      </c>
    </row>
    <row r="41" spans="3:8" s="76" customFormat="1" x14ac:dyDescent="0.3"/>
    <row r="42" spans="3:8" s="76" customFormat="1" x14ac:dyDescent="0.3"/>
    <row r="43" spans="3:8" x14ac:dyDescent="0.3">
      <c r="C43" s="375" t="s">
        <v>188</v>
      </c>
      <c r="D43" s="376"/>
      <c r="E43" s="377"/>
      <c r="F43" s="72" t="s">
        <v>224</v>
      </c>
      <c r="G43" s="72" t="s">
        <v>225</v>
      </c>
      <c r="H43" s="72" t="s">
        <v>226</v>
      </c>
    </row>
    <row r="44" spans="3:8" x14ac:dyDescent="0.3">
      <c r="C44" s="409" t="s">
        <v>181</v>
      </c>
      <c r="D44" s="409"/>
      <c r="E44" s="409"/>
      <c r="F44" s="49">
        <f>D28</f>
        <v>24.611111111111111</v>
      </c>
      <c r="G44" s="2"/>
      <c r="H44" s="2"/>
    </row>
    <row r="45" spans="3:8" x14ac:dyDescent="0.3">
      <c r="C45" s="409" t="s">
        <v>189</v>
      </c>
      <c r="D45" s="409"/>
      <c r="E45" s="409"/>
      <c r="F45" s="50"/>
      <c r="G45" s="2"/>
      <c r="H45" s="2"/>
    </row>
    <row r="46" spans="3:8" x14ac:dyDescent="0.3">
      <c r="C46" s="409" t="s">
        <v>190</v>
      </c>
      <c r="D46" s="409"/>
      <c r="E46" s="409"/>
      <c r="F46" s="50"/>
      <c r="G46" s="2"/>
      <c r="H46" s="2"/>
    </row>
    <row r="47" spans="3:8" ht="31.05" customHeight="1" x14ac:dyDescent="0.3">
      <c r="C47" s="403" t="s">
        <v>191</v>
      </c>
      <c r="D47" s="404"/>
      <c r="E47" s="404"/>
      <c r="F47" s="404"/>
      <c r="G47" s="404"/>
      <c r="H47" s="404"/>
    </row>
    <row r="48" spans="3:8" x14ac:dyDescent="0.3">
      <c r="C48" s="405" t="s">
        <v>185</v>
      </c>
      <c r="D48" s="406"/>
      <c r="E48" s="407"/>
      <c r="F48" s="2" t="e">
        <f>F44*F45/F46</f>
        <v>#DIV/0!</v>
      </c>
      <c r="G48" s="2" t="e">
        <f t="shared" ref="G48:H48" si="2">G44*G45/G46</f>
        <v>#DIV/0!</v>
      </c>
      <c r="H48" s="2" t="e">
        <f t="shared" si="2"/>
        <v>#DIV/0!</v>
      </c>
    </row>
  </sheetData>
  <mergeCells count="31">
    <mergeCell ref="B4:D4"/>
    <mergeCell ref="B5:D5"/>
    <mergeCell ref="C47:H47"/>
    <mergeCell ref="C48:E48"/>
    <mergeCell ref="B31:G31"/>
    <mergeCell ref="C39:E39"/>
    <mergeCell ref="C44:E44"/>
    <mergeCell ref="C45:E45"/>
    <mergeCell ref="C46:E46"/>
    <mergeCell ref="C33:E34"/>
    <mergeCell ref="F33:F34"/>
    <mergeCell ref="G33:G34"/>
    <mergeCell ref="C35:E35"/>
    <mergeCell ref="C36:E36"/>
    <mergeCell ref="C37:E37"/>
    <mergeCell ref="B1:N2"/>
    <mergeCell ref="F28:M29"/>
    <mergeCell ref="H33:H34"/>
    <mergeCell ref="C38:H38"/>
    <mergeCell ref="C43:E43"/>
    <mergeCell ref="G15:G16"/>
    <mergeCell ref="B3:D3"/>
    <mergeCell ref="B15:B16"/>
    <mergeCell ref="B9:F9"/>
    <mergeCell ref="B10:F10"/>
    <mergeCell ref="B11:F11"/>
    <mergeCell ref="B12:F12"/>
    <mergeCell ref="B8:F8"/>
    <mergeCell ref="B7:F7"/>
    <mergeCell ref="C15:D15"/>
    <mergeCell ref="E15:F1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Standards - Quality" ma:contentTypeID="0x010100276559F692AC49A2915F4BF326E08422000291990BF89B8E43BB4AF77F35FDFED8" ma:contentTypeVersion="11" ma:contentTypeDescription="A group of documents that form a company standard." ma:contentTypeScope="" ma:versionID="43e692c01c21cc062d7d285bf5c78019">
  <xsd:schema xmlns:xsd="http://www.w3.org/2001/XMLSchema" xmlns:xs="http://www.w3.org/2001/XMLSchema" xmlns:p="http://schemas.microsoft.com/office/2006/metadata/properties" xmlns:ns2="5c801c27-1a67-42b9-b7e9-5cda40cc31e5" xmlns:ns3="cb32f5db-9a3a-4aa2-ba85-10f5d71f7bad" xmlns:ns4="c9210bb3-d18f-460e-a523-7abe71f4e56a" targetNamespace="http://schemas.microsoft.com/office/2006/metadata/properties" ma:root="true" ma:fieldsID="6f12d39182a2712e6b1b291f6266c3c2" ns2:_="" ns3:_="" ns4:_="">
    <xsd:import namespace="5c801c27-1a67-42b9-b7e9-5cda40cc31e5"/>
    <xsd:import namespace="cb32f5db-9a3a-4aa2-ba85-10f5d71f7bad"/>
    <xsd:import namespace="c9210bb3-d18f-460e-a523-7abe71f4e56a"/>
    <xsd:element name="properties">
      <xsd:complexType>
        <xsd:sequence>
          <xsd:element name="documentManagement">
            <xsd:complexType>
              <xsd:all>
                <xsd:element ref="ns2:TaxCatchAll" minOccurs="0"/>
                <xsd:element ref="ns2:TaxCatchAllLabel" minOccurs="0"/>
                <xsd:element ref="ns2:m6795feac28649ed9d267976d451aca9" minOccurs="0"/>
                <xsd:element ref="ns2:p80f26d8d1f146adb094b59bb2d7e4aa" minOccurs="0"/>
                <xsd:element ref="ns2:d4ca8337c1994847bf6bb7296b0f54ce" minOccurs="0"/>
                <xsd:element ref="ns2:f133f9ffc2f148e9b59aa9eb07bac662" minOccurs="0"/>
                <xsd:element ref="ns2:TaxKeywordTaxHTField" minOccurs="0"/>
                <xsd:element ref="ns3:Author" minOccurs="0"/>
                <xsd:element ref="ns3:Mondelez_eQCMS_ContentAuthor"/>
                <xsd:element ref="ns3:Mondelez_eQCMS_Keywords" minOccurs="0"/>
                <xsd:element ref="ns3:Mondelez_eQCMS_Description" minOccurs="0"/>
                <xsd:element ref="ns3:Mondelez_eQCMS_ReviewDuration"/>
                <xsd:element ref="ns3:Mondelez_eQCMS_LastReviewDate" minOccurs="0"/>
                <xsd:element ref="ns4:Department"/>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801c27-1a67-42b9-b7e9-5cda40cc31e5" elementFormDefault="qualified">
    <xsd:import namespace="http://schemas.microsoft.com/office/2006/documentManagement/types"/>
    <xsd:import namespace="http://schemas.microsoft.com/office/infopath/2007/PartnerControls"/>
    <xsd:element name="TaxCatchAll" ma:index="3" nillable="true" ma:displayName="Taxonomy Catch All Column" ma:description="" ma:hidden="true" ma:list="{d4997047-6b31-4727-a2c0-793ccfc80771}" ma:internalName="TaxCatchAll" ma:showField="CatchAllData" ma:web="44a7969a-2e70-4908-9517-7235ae610fe1">
      <xsd:complexType>
        <xsd:complexContent>
          <xsd:extension base="dms:MultiChoiceLookup">
            <xsd:sequence>
              <xsd:element name="Value" type="dms:Lookup" maxOccurs="unbounded" minOccurs="0" nillable="true"/>
            </xsd:sequence>
          </xsd:extension>
        </xsd:complexContent>
      </xsd:complexType>
    </xsd:element>
    <xsd:element name="TaxCatchAllLabel" ma:index="4" nillable="true" ma:displayName="Taxonomy Catch All Column1" ma:description="" ma:hidden="true" ma:list="{d4997047-6b31-4727-a2c0-793ccfc80771}" ma:internalName="TaxCatchAllLabel" ma:readOnly="true" ma:showField="CatchAllDataLabel" ma:web="44a7969a-2e70-4908-9517-7235ae610fe1">
      <xsd:complexType>
        <xsd:complexContent>
          <xsd:extension base="dms:MultiChoiceLookup">
            <xsd:sequence>
              <xsd:element name="Value" type="dms:Lookup" maxOccurs="unbounded" minOccurs="0" nillable="true"/>
            </xsd:sequence>
          </xsd:extension>
        </xsd:complexContent>
      </xsd:complexType>
    </xsd:element>
    <xsd:element name="m6795feac28649ed9d267976d451aca9" ma:index="10" nillable="true" ma:taxonomy="true" ma:internalName="m6795feac28649ed9d267976d451aca9" ma:taxonomyFieldName="Function_x0020_Tag" ma:displayName="Function Tag" ma:default="" ma:fieldId="{66795fea-c286-49ed-9d26-7976d451aca9}" ma:taxonomyMulti="true" ma:sspId="097b8a8d-5f3c-4193-8680-60a4d695ab07" ma:termSetId="74e6dea0-8e5e-427b-9ada-ff4a8fe18100" ma:anchorId="00000000-0000-0000-0000-000000000000" ma:open="false" ma:isKeyword="false">
      <xsd:complexType>
        <xsd:sequence>
          <xsd:element ref="pc:Terms" minOccurs="0" maxOccurs="1"/>
        </xsd:sequence>
      </xsd:complexType>
    </xsd:element>
    <xsd:element name="p80f26d8d1f146adb094b59bb2d7e4aa" ma:index="12" nillable="true" ma:taxonomy="true" ma:internalName="p80f26d8d1f146adb094b59bb2d7e4aa" ma:taxonomyFieldName="Sub_x0020_Function_x0020_Tag" ma:displayName="Sub Function Tag" ma:default="" ma:fieldId="{980f26d8-d1f1-46ad-b094-b59bb2d7e4aa}" ma:taxonomyMulti="true" ma:sspId="097b8a8d-5f3c-4193-8680-60a4d695ab07" ma:termSetId="9f0eb8fa-0f35-4412-8d8b-f54ebb4d2df7" ma:anchorId="00000000-0000-0000-0000-000000000000" ma:open="false" ma:isKeyword="false">
      <xsd:complexType>
        <xsd:sequence>
          <xsd:element ref="pc:Terms" minOccurs="0" maxOccurs="1"/>
        </xsd:sequence>
      </xsd:complexType>
    </xsd:element>
    <xsd:element name="d4ca8337c1994847bf6bb7296b0f54ce" ma:index="14" nillable="true" ma:taxonomy="true" ma:internalName="d4ca8337c1994847bf6bb7296b0f54ce" ma:taxonomyFieldName="Region_x0020_Tag" ma:displayName="Region Tag" ma:default="" ma:fieldId="{d4ca8337-c199-4847-bf6b-b7296b0f54ce}" ma:taxonomyMulti="true" ma:sspId="097b8a8d-5f3c-4193-8680-60a4d695ab07" ma:termSetId="b2db5dfe-1a5a-44d8-98b6-9388a6c81510" ma:anchorId="00000000-0000-0000-0000-000000000000" ma:open="false" ma:isKeyword="false">
      <xsd:complexType>
        <xsd:sequence>
          <xsd:element ref="pc:Terms" minOccurs="0" maxOccurs="1"/>
        </xsd:sequence>
      </xsd:complexType>
    </xsd:element>
    <xsd:element name="f133f9ffc2f148e9b59aa9eb07bac662" ma:index="16" nillable="true" ma:taxonomy="true" ma:internalName="f133f9ffc2f148e9b59aa9eb07bac662" ma:taxonomyFieldName="Country_x0020_Tag" ma:displayName="Country Tag" ma:default="" ma:fieldId="{f133f9ff-c2f1-48e9-b59a-a9eb07bac662}" ma:taxonomyMulti="true" ma:sspId="097b8a8d-5f3c-4193-8680-60a4d695ab07" ma:termSetId="bc13481f-8da9-48c7-80a0-edc1730dea49" ma:anchorId="00000000-0000-0000-0000-000000000000" ma:open="false" ma:isKeyword="false">
      <xsd:complexType>
        <xsd:sequence>
          <xsd:element ref="pc:Terms" minOccurs="0" maxOccurs="1"/>
        </xsd:sequence>
      </xsd:complexType>
    </xsd:element>
    <xsd:element name="TaxKeywordTaxHTField" ma:index="18"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b32f5db-9a3a-4aa2-ba85-10f5d71f7bad" elementFormDefault="qualified">
    <xsd:import namespace="http://schemas.microsoft.com/office/2006/documentManagement/types"/>
    <xsd:import namespace="http://schemas.microsoft.com/office/infopath/2007/PartnerControls"/>
    <xsd:element name="Author" ma:index="20" nillable="true" ma:displayName="Author" ma:hidden="true" ma:internalName="Author0">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ondelez_eQCMS_ContentAuthor" ma:index="21" ma:displayName="Content Author" ma:internalName="Mondelez_eQCMS_ContentAuthor" ma:readOnly="fals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Mondelez_eQCMS_Keywords" ma:index="22" nillable="true" ma:displayName="eQCMS Keywords" ma:internalName="Mondelez_eQCMS_Keywords">
      <xsd:simpleType>
        <xsd:restriction base="dms:Note">
          <xsd:maxLength value="255"/>
        </xsd:restriction>
      </xsd:simpleType>
    </xsd:element>
    <xsd:element name="Mondelez_eQCMS_Description" ma:index="23" nillable="true" ma:displayName="eQCMS Description" ma:internalName="Mondelez_eQCMS_Description">
      <xsd:simpleType>
        <xsd:restriction base="dms:Note">
          <xsd:maxLength value="255"/>
        </xsd:restriction>
      </xsd:simpleType>
    </xsd:element>
    <xsd:element name="Mondelez_eQCMS_ReviewDuration" ma:index="24" ma:displayName="Review Duration" ma:default="1" ma:internalName="Mondelez_eQCMS_ReviewDuration" ma:readOnly="false">
      <xsd:simpleType>
        <xsd:restriction base="dms:Choice">
          <xsd:enumeration value="1"/>
          <xsd:enumeration value="2"/>
          <xsd:enumeration value="3"/>
          <xsd:enumeration value="4"/>
          <xsd:enumeration value="5"/>
          <xsd:enumeration value="6"/>
        </xsd:restriction>
      </xsd:simpleType>
    </xsd:element>
    <xsd:element name="Mondelez_eQCMS_LastReviewDate" ma:index="26" nillable="true" ma:displayName="Last Review Date" ma:default="[Today]" ma:format="DateOnly" ma:hidden="true" ma:internalName="Mondelez_eQCMS_LastReview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9210bb3-d18f-460e-a523-7abe71f4e56a" elementFormDefault="qualified">
    <xsd:import namespace="http://schemas.microsoft.com/office/2006/documentManagement/types"/>
    <xsd:import namespace="http://schemas.microsoft.com/office/infopath/2007/PartnerControls"/>
    <xsd:element name="Department" ma:index="27" ma:displayName="Department" ma:list="{2ADA62EA-E80C-4122-914A-E2A975A751AF}" ma:internalName="Department"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133f9ffc2f148e9b59aa9eb07bac662 xmlns="5c801c27-1a67-42b9-b7e9-5cda40cc31e5">
      <Terms xmlns="http://schemas.microsoft.com/office/infopath/2007/PartnerControls"/>
    </f133f9ffc2f148e9b59aa9eb07bac662>
    <TaxCatchAll xmlns="5c801c27-1a67-42b9-b7e9-5cda40cc31e5"/>
    <m6795feac28649ed9d267976d451aca9 xmlns="5c801c27-1a67-42b9-b7e9-5cda40cc31e5">
      <Terms xmlns="http://schemas.microsoft.com/office/infopath/2007/PartnerControls"/>
    </m6795feac28649ed9d267976d451aca9>
    <d4ca8337c1994847bf6bb7296b0f54ce xmlns="5c801c27-1a67-42b9-b7e9-5cda40cc31e5">
      <Terms xmlns="http://schemas.microsoft.com/office/infopath/2007/PartnerControls"/>
    </d4ca8337c1994847bf6bb7296b0f54ce>
    <TaxKeywordTaxHTField xmlns="5c801c27-1a67-42b9-b7e9-5cda40cc31e5">
      <Terms xmlns="http://schemas.microsoft.com/office/infopath/2007/PartnerControls"/>
    </TaxKeywordTaxHTField>
    <p80f26d8d1f146adb094b59bb2d7e4aa xmlns="5c801c27-1a67-42b9-b7e9-5cda40cc31e5">
      <Terms xmlns="http://schemas.microsoft.com/office/infopath/2007/PartnerControls"/>
    </p80f26d8d1f146adb094b59bb2d7e4aa>
    <Department xmlns="c9210bb3-d18f-460e-a523-7abe71f4e56a">1</Department>
    <Author xmlns="cb32f5db-9a3a-4aa2-ba85-10f5d71f7bad">
      <UserInfo>
        <DisplayName/>
        <AccountId xsi:nil="true"/>
        <AccountType/>
      </UserInfo>
    </Author>
    <Mondelez_eQCMS_ContentAuthor xmlns="cb32f5db-9a3a-4aa2-ba85-10f5d71f7bad">
      <UserInfo>
        <DisplayName>i:0#.w|krft\ymb7387</DisplayName>
        <AccountId>1858</AccountId>
        <AccountType/>
      </UserInfo>
    </Mondelez_eQCMS_ContentAuthor>
    <Mondelez_eQCMS_Keywords xmlns="cb32f5db-9a3a-4aa2-ba85-10f5d71f7bad">Continuos pasteurizer
</Mondelez_eQCMS_Keywords>
    <Mondelez_eQCMS_ReviewDuration xmlns="cb32f5db-9a3a-4aa2-ba85-10f5d71f7bad">2</Mondelez_eQCMS_ReviewDuration>
    <Mondelez_eQCMS_LastReviewDate xmlns="cb32f5db-9a3a-4aa2-ba85-10f5d71f7bad">2020-10-01T07:14:58+00:00</Mondelez_eQCMS_LastReviewDate>
    <Mondelez_eQCMS_Description xmlns="cb32f5db-9a3a-4aa2-ba85-10f5d71f7ba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97b8a8d-5f3c-4193-8680-60a4d695ab07" ContentTypeId="0x0101" PreviousValue="false"/>
</file>

<file path=customXml/itemProps1.xml><?xml version="1.0" encoding="utf-8"?>
<ds:datastoreItem xmlns:ds="http://schemas.openxmlformats.org/officeDocument/2006/customXml" ds:itemID="{C9D74D7B-CDBF-4600-B8CB-20ABA66374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801c27-1a67-42b9-b7e9-5cda40cc31e5"/>
    <ds:schemaRef ds:uri="cb32f5db-9a3a-4aa2-ba85-10f5d71f7bad"/>
    <ds:schemaRef ds:uri="c9210bb3-d18f-460e-a523-7abe71f4e5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ABC0CA7-7E2D-45AF-89D1-4F7103413781}">
  <ds:schemaRefs>
    <ds:schemaRef ds:uri="http://purl.org/dc/terms/"/>
    <ds:schemaRef ds:uri="8f8f266f-45a4-409e-8370-b7045a7be796"/>
    <ds:schemaRef ds:uri="http://schemas.microsoft.com/office/2006/documentManagement/types"/>
    <ds:schemaRef ds:uri="http://schemas.microsoft.com/office/infopath/2007/PartnerControls"/>
    <ds:schemaRef ds:uri="http://schemas.openxmlformats.org/package/2006/metadata/core-properties"/>
    <ds:schemaRef ds:uri="46180c94-c80e-47c3-add1-8ebb0a74670d"/>
    <ds:schemaRef ds:uri="http://purl.org/dc/elements/1.1/"/>
    <ds:schemaRef ds:uri="http://schemas.microsoft.com/office/2006/metadata/properties"/>
    <ds:schemaRef ds:uri="5c801c27-1a67-42b9-b7e9-5cda40cc31e5"/>
    <ds:schemaRef ds:uri="http://www.w3.org/XML/1998/namespace"/>
    <ds:schemaRef ds:uri="http://purl.org/dc/dcmitype/"/>
    <ds:schemaRef ds:uri="c9210bb3-d18f-460e-a523-7abe71f4e56a"/>
    <ds:schemaRef ds:uri="cb32f5db-9a3a-4aa2-ba85-10f5d71f7bad"/>
  </ds:schemaRefs>
</ds:datastoreItem>
</file>

<file path=customXml/itemProps3.xml><?xml version="1.0" encoding="utf-8"?>
<ds:datastoreItem xmlns:ds="http://schemas.openxmlformats.org/officeDocument/2006/customXml" ds:itemID="{ACE54F4E-4229-4357-9A32-C05D24444305}">
  <ds:schemaRefs>
    <ds:schemaRef ds:uri="http://schemas.microsoft.com/sharepoint/v3/contenttype/forms"/>
  </ds:schemaRefs>
</ds:datastoreItem>
</file>

<file path=customXml/itemProps4.xml><?xml version="1.0" encoding="utf-8"?>
<ds:datastoreItem xmlns:ds="http://schemas.openxmlformats.org/officeDocument/2006/customXml" ds:itemID="{CF634C98-DA17-45AF-817E-A8BD6A4FEA39}">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Cover Page</vt:lpstr>
      <vt:lpstr>General Instructions</vt:lpstr>
      <vt:lpstr>I - Design evaluation </vt:lpstr>
      <vt:lpstr>II - Design of Pasteuriser </vt:lpstr>
      <vt:lpstr>Sheet3</vt:lpstr>
      <vt:lpstr>Unit Conversion Tab</vt:lpstr>
      <vt:lpstr>III - Holding time calculation</vt:lpstr>
      <vt:lpstr>Sheet2</vt:lpstr>
      <vt:lpstr>IV - Practical - Salt test</vt:lpstr>
      <vt:lpstr>Sheet12</vt:lpstr>
      <vt:lpstr>Sheet8</vt:lpstr>
      <vt:lpstr>Density calculation</vt:lpstr>
      <vt:lpstr>'Cover Page'!Print_Area</vt:lpstr>
      <vt:lpstr>'General 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2015-06-05T18:17:20Z</dcterms:created>
  <dcterms:modified xsi:type="dcterms:W3CDTF">2023-02-06T17:32:14Z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0x010100276559F692AC49A2915F4BF326E08422000291990BF89B8E43BB4AF77F35FDFED8</vt:lpwstr>
  </property>
  <property fmtid="{D5CDD505-2E9C-101B-9397-08002B2CF9AE}" pid="3" name="Sub Function Tag">
    <vt:lpwstr/>
  </property>
  <property fmtid="{D5CDD505-2E9C-101B-9397-08002B2CF9AE}" pid="4" name="TaxKeyword">
    <vt:lpwstr/>
  </property>
  <property fmtid="{D5CDD505-2E9C-101B-9397-08002B2CF9AE}" pid="5" name="Function Tag">
    <vt:lpwstr/>
  </property>
  <property fmtid="{D5CDD505-2E9C-101B-9397-08002B2CF9AE}" pid="6" name="Country Tag">
    <vt:lpwstr/>
  </property>
  <property fmtid="{D5CDD505-2E9C-101B-9397-08002B2CF9AE}" pid="7" name="Region Tag">
    <vt:lpwstr/>
  </property>
</Properties>
</file>